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układ wykonawczy budzet" sheetId="1" r:id="rId1"/>
  </sheets>
  <definedNames/>
  <calcPr fullCalcOnLoad="1"/>
</workbook>
</file>

<file path=xl/sharedStrings.xml><?xml version="1.0" encoding="utf-8"?>
<sst xmlns="http://schemas.openxmlformats.org/spreadsheetml/2006/main" count="2743" uniqueCount="346">
  <si>
    <t>Klasyfikacja      budżetowa</t>
  </si>
  <si>
    <r>
      <t xml:space="preserve">Plan 
</t>
    </r>
    <r>
      <rPr>
        <sz val="9"/>
        <rFont val="Arial CE"/>
        <family val="2"/>
      </rPr>
      <t>(po zmianach)</t>
    </r>
  </si>
  <si>
    <t>ogółem</t>
  </si>
  <si>
    <t>dział</t>
  </si>
  <si>
    <t>rozdział</t>
  </si>
  <si>
    <t>paragraf</t>
  </si>
  <si>
    <t>010</t>
  </si>
  <si>
    <t>01005</t>
  </si>
  <si>
    <t>4300</t>
  </si>
  <si>
    <t>razem</t>
  </si>
  <si>
    <t>020</t>
  </si>
  <si>
    <t>02001</t>
  </si>
  <si>
    <t>4210</t>
  </si>
  <si>
    <t>02002</t>
  </si>
  <si>
    <t>700</t>
  </si>
  <si>
    <t>70005</t>
  </si>
  <si>
    <t>750</t>
  </si>
  <si>
    <t>710</t>
  </si>
  <si>
    <t>71013</t>
  </si>
  <si>
    <t>75011</t>
  </si>
  <si>
    <t>4010</t>
  </si>
  <si>
    <t>4040</t>
  </si>
  <si>
    <t>4110</t>
  </si>
  <si>
    <t>4120</t>
  </si>
  <si>
    <t>75019</t>
  </si>
  <si>
    <t>3030</t>
  </si>
  <si>
    <t>4410</t>
  </si>
  <si>
    <t>4420</t>
  </si>
  <si>
    <t>75020</t>
  </si>
  <si>
    <t>3020</t>
  </si>
  <si>
    <t>4260</t>
  </si>
  <si>
    <t>4270</t>
  </si>
  <si>
    <t>4430</t>
  </si>
  <si>
    <t>4440</t>
  </si>
  <si>
    <t>4480</t>
  </si>
  <si>
    <t>6060</t>
  </si>
  <si>
    <t>75045</t>
  </si>
  <si>
    <t>754</t>
  </si>
  <si>
    <t>801</t>
  </si>
  <si>
    <t>80120</t>
  </si>
  <si>
    <t>2540</t>
  </si>
  <si>
    <t>80195</t>
  </si>
  <si>
    <t>921</t>
  </si>
  <si>
    <t>92105</t>
  </si>
  <si>
    <t>2820</t>
  </si>
  <si>
    <t>92116</t>
  </si>
  <si>
    <t>926</t>
  </si>
  <si>
    <t>75495</t>
  </si>
  <si>
    <t>80130</t>
  </si>
  <si>
    <t>757</t>
  </si>
  <si>
    <t>75702</t>
  </si>
  <si>
    <t>8070</t>
  </si>
  <si>
    <t>854</t>
  </si>
  <si>
    <t>85406</t>
  </si>
  <si>
    <t>2320</t>
  </si>
  <si>
    <t>71014</t>
  </si>
  <si>
    <t>80146</t>
  </si>
  <si>
    <t>4020</t>
  </si>
  <si>
    <t>600</t>
  </si>
  <si>
    <t>60014</t>
  </si>
  <si>
    <t>3110</t>
  </si>
  <si>
    <t>4140</t>
  </si>
  <si>
    <t>4500</t>
  </si>
  <si>
    <t>4520</t>
  </si>
  <si>
    <t>6050</t>
  </si>
  <si>
    <t>71015</t>
  </si>
  <si>
    <t>4530</t>
  </si>
  <si>
    <t>4610</t>
  </si>
  <si>
    <t>75405</t>
  </si>
  <si>
    <t>4050</t>
  </si>
  <si>
    <t>4060</t>
  </si>
  <si>
    <t>4070</t>
  </si>
  <si>
    <t>4080</t>
  </si>
  <si>
    <t>4220</t>
  </si>
  <si>
    <t>4230</t>
  </si>
  <si>
    <t>4250</t>
  </si>
  <si>
    <t>4550</t>
  </si>
  <si>
    <t>75411</t>
  </si>
  <si>
    <t>4510</t>
  </si>
  <si>
    <t>758</t>
  </si>
  <si>
    <t>75818</t>
  </si>
  <si>
    <t>4810</t>
  </si>
  <si>
    <t>80102</t>
  </si>
  <si>
    <t>80111</t>
  </si>
  <si>
    <t>80113</t>
  </si>
  <si>
    <t>4240</t>
  </si>
  <si>
    <t>4580</t>
  </si>
  <si>
    <t>851</t>
  </si>
  <si>
    <t>85156</t>
  </si>
  <si>
    <t>4130</t>
  </si>
  <si>
    <t>853</t>
  </si>
  <si>
    <t>85316</t>
  </si>
  <si>
    <t>85321</t>
  </si>
  <si>
    <t>85333</t>
  </si>
  <si>
    <t>85395</t>
  </si>
  <si>
    <t>85403</t>
  </si>
  <si>
    <t>85407</t>
  </si>
  <si>
    <t>85410</t>
  </si>
  <si>
    <t>85412</t>
  </si>
  <si>
    <t>85415</t>
  </si>
  <si>
    <t>3240</t>
  </si>
  <si>
    <t>85417</t>
  </si>
  <si>
    <t>92695</t>
  </si>
  <si>
    <t>9990</t>
  </si>
  <si>
    <t>Powiatowy Zarząd  Dróg</t>
  </si>
  <si>
    <t>Komenda Powiatowa Policji</t>
  </si>
  <si>
    <t>Specjalny Ośrodek Szkolno-Wychowawczy Piecewo</t>
  </si>
  <si>
    <t>I Liceum Ogólnokształcące Złotów</t>
  </si>
  <si>
    <t>Zespół Szkół Technicznych Jastrowie</t>
  </si>
  <si>
    <t>Zespół Szkół Rolniczych Złotów</t>
  </si>
  <si>
    <t>Zespół Szkół Spożywczych Krajenka</t>
  </si>
  <si>
    <t>Zespół Szkół Jastrowie</t>
  </si>
  <si>
    <t>Zespół Szkół Elektro-Mechanicznych Złotów</t>
  </si>
  <si>
    <t>Rodzinny Dom Dziecka Złotów</t>
  </si>
  <si>
    <t xml:space="preserve"> II Rodzinny Dom Dziecka Złotów</t>
  </si>
  <si>
    <t xml:space="preserve">  Rodzinny Dom Dziecka Zakrzewo</t>
  </si>
  <si>
    <t xml:space="preserve">  Rodzinny Dom Dziecka Okonek</t>
  </si>
  <si>
    <t>Placówka Opiekuńczo- Wychowawcza Jastrowie</t>
  </si>
  <si>
    <t>Powiatowe Centrum Pomocy Rodzinie Złotów</t>
  </si>
  <si>
    <t>Powiatowy Zespół ds. Orzekania O Stopniu Niepełnosprawnosci Złotów</t>
  </si>
  <si>
    <t>Powiatowy Urząd Pracy  Złotów</t>
  </si>
  <si>
    <t>Poradnia Psychologiczno - Pedagogiczna Złotów</t>
  </si>
  <si>
    <t>Poradnia Psychologiczno - Pedagogiczna Jastrowie</t>
  </si>
  <si>
    <t>Ognisko Pracy Pozaszkolnej Złotów</t>
  </si>
  <si>
    <t>85346</t>
  </si>
  <si>
    <t>85446</t>
  </si>
  <si>
    <t>Wyszczególnienie</t>
  </si>
  <si>
    <t>Rolnictwo i łowiectwo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</si>
  <si>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</si>
  <si>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</si>
  <si>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</si>
  <si>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</si>
  <si>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</si>
  <si>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</si>
  <si>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</si>
  <si>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</si>
  <si>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</si>
  <si>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</si>
  <si>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</si>
  <si>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Odpisy na zakladowy fundusz świadczeń socjalnych</t>
  </si>
  <si>
    <t>Wydatki na zakupy inwestycyjne jednostek budżetowych</t>
  </si>
  <si>
    <t>Leśnictwo</t>
  </si>
  <si>
    <t>Różne wydatki na rzecz osób fizycznych</t>
  </si>
  <si>
    <t>Transport i łączność</t>
  </si>
  <si>
    <t>Nagrody i wydatki osobowe nie zaliczone do wynagrodzeń</t>
  </si>
  <si>
    <t>Wpłaty na PFRON</t>
  </si>
  <si>
    <t>Podatek od nieruchomości</t>
  </si>
  <si>
    <t>Pozostałe podatki na rzecz budżetów jednostek samorządu terytorialnego</t>
  </si>
  <si>
    <t>Opłaty na rzecz budżetów jednostek samorządu terytorialnego</t>
  </si>
  <si>
    <t>Wydatki inwestycyjne jednostek budżetowych</t>
  </si>
  <si>
    <t>Gospodarka mieszkaniowa</t>
  </si>
  <si>
    <t>Działalność usługowa</t>
  </si>
  <si>
    <t>Administracja publiczna</t>
  </si>
  <si>
    <t>Składki na ubezpieczeniespołeczne</t>
  </si>
  <si>
    <t>Podróże służbowe zagraniczne</t>
  </si>
  <si>
    <t>Podatek od towarów i usług (VAT)</t>
  </si>
  <si>
    <t>Koszty postępowania sądowego i prokuratorskiego</t>
  </si>
  <si>
    <t>Bezpieczeństwo publiczne i ochrona przeciwpożarowa</t>
  </si>
  <si>
    <t>Nagrody i wydatki osobowe nie zaliczane do wynagrodzeń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</si>
  <si>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</si>
  <si>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</si>
  <si>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</si>
  <si>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środków żywności</t>
  </si>
  <si>
    <t>Odpisy na zakładowy fundusz świadczeń socjalnych</t>
  </si>
  <si>
    <t>Opłaty na rzecz budżetu państwa</t>
  </si>
  <si>
    <t>Obsługa długu publicznego</t>
  </si>
  <si>
    <t>Różne rozliczenia</t>
  </si>
  <si>
    <t xml:space="preserve">Rezerwy </t>
  </si>
  <si>
    <t>Oświata i wychowanie</t>
  </si>
  <si>
    <t>Wpłaty na Państwowy Fundusz Rehabilitacji Osób Niepełnosprawnych</t>
  </si>
  <si>
    <t>Zakup pomocy naukowych, dydaktycznych i książek</t>
  </si>
  <si>
    <t>Dotacja celowa z budżetu na finansowanie lub dofinansowanie zadań zleconych do realizacji stowarzyszeniom</t>
  </si>
  <si>
    <t>Podróże słuzbowe krajowe</t>
  </si>
  <si>
    <t>Pozostałe odsetki</t>
  </si>
  <si>
    <t>Ochrona zdrowia</t>
  </si>
  <si>
    <t>Składki na ubezpieczenie zdrowotne</t>
  </si>
  <si>
    <t>Opieka społeczna</t>
  </si>
  <si>
    <t>Świadczenia społeczne</t>
  </si>
  <si>
    <t>Zakup środków żwyności</t>
  </si>
  <si>
    <t>Wynagrodzenia osobowe pracownikow</t>
  </si>
  <si>
    <t>Odpisy na zakładowy fudnusz świadczeń socjalnych</t>
  </si>
  <si>
    <t>Edukacyjna opieka wychowawcza</t>
  </si>
  <si>
    <t>Dotacje celowe przekazane dla powiatu na zadania bieżące realizowane na podstawie porozumień (umów) między jednostkami samorządu terytorialnego</t>
  </si>
  <si>
    <t>Stypendia oraz inne formy pomocy dla uczniów</t>
  </si>
  <si>
    <t>Kultura i ochrona dziedzictwa narodowego</t>
  </si>
  <si>
    <t>Kultura fizyczna i sport</t>
  </si>
  <si>
    <t>Gospodarka leśna</t>
  </si>
  <si>
    <t>Nadzór nad gospodarką leśną</t>
  </si>
  <si>
    <t>Drogi publiczne powiatowe</t>
  </si>
  <si>
    <t>Gospodarka gruntami i nieruchomościami</t>
  </si>
  <si>
    <t>Prace geodezyjne i kartograficzne (nieinwestycyjne)</t>
  </si>
  <si>
    <t>Opracowania geodezyjne i kartograficzne</t>
  </si>
  <si>
    <t>Nadzór budowlany</t>
  </si>
  <si>
    <t>Urzędy wojewódzkie</t>
  </si>
  <si>
    <t>Rady powiatów</t>
  </si>
  <si>
    <t>Starostwa powiatowe</t>
  </si>
  <si>
    <t>Komisje poborowe</t>
  </si>
  <si>
    <t>Pozostała działalność</t>
  </si>
  <si>
    <t>Komendy powiatowe Policji</t>
  </si>
  <si>
    <t>Komendy powiatowe Państwowej Straży Pożarnej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</si>
  <si>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</si>
  <si>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</si>
  <si>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</si>
  <si>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</si>
  <si>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</si>
  <si>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Szkoły zawodowe</t>
  </si>
  <si>
    <t>Dokształcanie i doskonalenie nauczycieli</t>
  </si>
  <si>
    <t>Placówki opiekuńczo-wychowawcze</t>
  </si>
  <si>
    <t>Rodziny zastępcze</t>
  </si>
  <si>
    <t>Powiatowe centra pomocy rodzinie</t>
  </si>
  <si>
    <t>Zespoły do spraw orzekania o stopniu niepełnosprawności</t>
  </si>
  <si>
    <t>Ośrodki adopcyjno-opiekuńcze</t>
  </si>
  <si>
    <t>Powiatowe urzędy pracy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</si>
  <si>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</si>
  <si>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</si>
  <si>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</si>
  <si>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</si>
  <si>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 szkolnej</t>
  </si>
  <si>
    <t>Pomoc materialna dla uczniów</t>
  </si>
  <si>
    <t>Szkolne schroniska młodzieżowe</t>
  </si>
  <si>
    <t>Pozostałe zadania w zakresie kultury</t>
  </si>
  <si>
    <t>Biblioteki</t>
  </si>
  <si>
    <t>Plan 
na rok 2003</t>
  </si>
  <si>
    <t>Zarządu Powiatu Złotowskiego</t>
  </si>
  <si>
    <t xml:space="preserve">WYDATKI -  zestawienie według działów , rozdziałów i paragrafów </t>
  </si>
  <si>
    <t>Składki na ubezpieczenia zdrowotne oraz świadczenia dla osób nie objętych obowiązkiem ubezpieczenia zdrowotnego</t>
  </si>
  <si>
    <t>Odpis na zakładowy fundusz świadczeń socjalnych</t>
  </si>
  <si>
    <t>Dodatkowe wynagrodzenia roczne</t>
  </si>
  <si>
    <t>Odsetki i dyskonto od obligacji skarbowych papierów wartościowych oraz pożyczek i kredytów</t>
  </si>
  <si>
    <t>Rezerwy</t>
  </si>
  <si>
    <t>Dotacja podmiotowa z budżetu dla niepublicznej szkoły lub innej niepublicznej placówki oświatowo wychowawczej</t>
  </si>
  <si>
    <t>Wynagrodzenie osobowe pracowników</t>
  </si>
  <si>
    <t>Dotacje celowe przekazane dla powiatu na zadania bieżące realizowane na podstawie porozumień (umów) między j.s.t.</t>
  </si>
  <si>
    <t>Plan Finansowy od dnia 01 stycznia 2003 roku                                                   dla Powiatowego Inspektoratu Nadzoru Budowlanego</t>
  </si>
  <si>
    <t>Zmniejszenia</t>
  </si>
  <si>
    <t>Zwiększenia</t>
  </si>
  <si>
    <t>Zespół Szkół Ekonomicznych Zlotów</t>
  </si>
  <si>
    <t>Komenda Powiatowa PSP Złotów</t>
  </si>
  <si>
    <t>Wydatki  inwestycyjne jednostek budżetowych</t>
  </si>
  <si>
    <t>.</t>
  </si>
  <si>
    <t>4280</t>
  </si>
  <si>
    <t>Zakup usług zdrowotnych</t>
  </si>
  <si>
    <t>Prace geodezyjne - urządzeniowe na potrzeby rolnictwa</t>
  </si>
  <si>
    <t>Odsetki i dyskonto od krajowych skarbowych papierów wartościowych oraz od krajowych pożyczek i kredytów</t>
  </si>
  <si>
    <t>Dotacja podmiotowa z budżetu dla niepublicznej jednostki systemu oświaty</t>
  </si>
  <si>
    <t>01017</t>
  </si>
  <si>
    <t>Ochrona roślin</t>
  </si>
  <si>
    <t>852</t>
  </si>
  <si>
    <t>852301</t>
  </si>
  <si>
    <t>85201</t>
  </si>
  <si>
    <t>Zakupy inwestycyjne</t>
  </si>
  <si>
    <t>85204</t>
  </si>
  <si>
    <t>85216</t>
  </si>
  <si>
    <t>85218</t>
  </si>
  <si>
    <t>85226</t>
  </si>
  <si>
    <t>85295</t>
  </si>
  <si>
    <t>Zakup uslug pozostalych</t>
  </si>
  <si>
    <t>85153</t>
  </si>
  <si>
    <t>Dotacje celowe przekazane dla powiatu na zadania bieżace realzowane na podstawie porozumień (umów) między jednostkami samorzadu terytorialego</t>
  </si>
  <si>
    <t>2310</t>
  </si>
  <si>
    <t>Dotacje celowe przekazane gminie lub miastu stołecznemu Warszawie na zadania bieżące realizowane na podstawie porozumień (umów) między jednostkami samorzadu terytorialnego</t>
  </si>
  <si>
    <t>Zwalczanie narkomanii</t>
  </si>
  <si>
    <t>Zakup sprzetu i uzbrojenia</t>
  </si>
  <si>
    <t>Plan po zmianie</t>
  </si>
  <si>
    <t>85111</t>
  </si>
  <si>
    <t>6220</t>
  </si>
  <si>
    <t>Dotacje celowe z budżetu na finansowanie lub dofinansowanie kosztów realizacji inwestycji i zakupów inwestycyjnych innych jednostek sektora finansów publicznych</t>
  </si>
  <si>
    <t>Dotacje celowe przekazane gminie  zadania bieżące realizowane na podstawie porozumień (umów) między jednostkami samorzadu terytorialnego</t>
  </si>
  <si>
    <t>Dotacje celowe przekazane gminie  na zadania bieżące realizowane na podstawie porozumień (umów) między jednostkami samorzadu terytorialnego</t>
  </si>
  <si>
    <t>Dotacja celowa z budżetu na finansowanie lub dofinansowanie zada zleconych do realizacji stowarzyszeniom</t>
  </si>
  <si>
    <t>Dotacja celowa na finansowanie lub dofinansowanie stowarzyszeniom</t>
  </si>
  <si>
    <t>85212</t>
  </si>
  <si>
    <t>Świadczenia rodzinne oraz składki na ubezpieczenia emerytalne i rentowe z ubezpieczenia społecznego</t>
  </si>
  <si>
    <t>85336</t>
  </si>
  <si>
    <t>Zakup usug zdrowotnych</t>
  </si>
  <si>
    <t>85141</t>
  </si>
  <si>
    <t>Ratownictwo medyczne</t>
  </si>
  <si>
    <t>803</t>
  </si>
  <si>
    <t>80309</t>
  </si>
  <si>
    <t>Pomoc materialna dla studentów</t>
  </si>
  <si>
    <t>3218</t>
  </si>
  <si>
    <t>Stypendia i zasiłki dla studentów</t>
  </si>
  <si>
    <t>3219</t>
  </si>
  <si>
    <t>Szkolnictwo wyższe</t>
  </si>
  <si>
    <t>3248</t>
  </si>
  <si>
    <t>3249</t>
  </si>
  <si>
    <t>75414</t>
  </si>
  <si>
    <t xml:space="preserve">Obrona cywilna </t>
  </si>
  <si>
    <t>Wydatki na zakupy inwestycyjne</t>
  </si>
  <si>
    <t>80134</t>
  </si>
  <si>
    <t>Szkoły zawodowe specjalne</t>
  </si>
  <si>
    <t>Odpisy na ZFSS</t>
  </si>
  <si>
    <t>Rehabilitacja zawodowa i społeczna osób niepełnosprawnych</t>
  </si>
  <si>
    <t>85311</t>
  </si>
  <si>
    <t>3070</t>
  </si>
  <si>
    <t>Wydatki osobowe niezaliczane do uposażeń wypłacone żołnierzom i funkcjonariuszom</t>
  </si>
  <si>
    <t>4180</t>
  </si>
  <si>
    <t>Równoważniki pieniężne i ekwiwalenty dla żołnierzy i funkcjonariuszy</t>
  </si>
  <si>
    <t>4350</t>
  </si>
  <si>
    <t>Opłaty za usługi internetowe</t>
  </si>
  <si>
    <t>swiadczenia domy dziecka</t>
  </si>
  <si>
    <t>Plan</t>
  </si>
  <si>
    <t>Plan Finansowy od dnia 01 stycznia 2005 roku                                                   dla Starostwa Powiatowego w Złotowie</t>
  </si>
  <si>
    <t>60013</t>
  </si>
  <si>
    <t>Drogi publiczne wojewódzkie</t>
  </si>
  <si>
    <t>6630</t>
  </si>
  <si>
    <t>Dotacje celowe przekazane do samorzadu województwa na inwestycje i zakupy inwestycyjne realizowane na podstawie porozumień (umów) między jednostkami samorządu terytorialnego</t>
  </si>
  <si>
    <t>Dotacja</t>
  </si>
  <si>
    <t>4017</t>
  </si>
  <si>
    <t>Wynagrodzenia bezosobowe</t>
  </si>
  <si>
    <t>85233</t>
  </si>
  <si>
    <t>srodki dla ogolniaka na remont</t>
  </si>
  <si>
    <t>Plan 
na rok 200</t>
  </si>
  <si>
    <t>4170</t>
  </si>
  <si>
    <t>zakup usług dostępu do sieci internet</t>
  </si>
  <si>
    <t>85220</t>
  </si>
  <si>
    <t>Jednostki specjalistycznego poradnictwa, mieszkania chronione i ośrodki interwencji kryzysowej</t>
  </si>
  <si>
    <t>4019</t>
  </si>
  <si>
    <t>4119</t>
  </si>
  <si>
    <t>4129</t>
  </si>
  <si>
    <t>4419</t>
  </si>
  <si>
    <t>Załacznik nr 2 do</t>
  </si>
  <si>
    <t>4218</t>
  </si>
  <si>
    <t>4219</t>
  </si>
  <si>
    <t>Szpitale ogólne</t>
  </si>
  <si>
    <t>wynagrodzenia i pochodne</t>
  </si>
  <si>
    <t>otacje</t>
  </si>
  <si>
    <t>inwestycje</t>
  </si>
  <si>
    <t>pozostałe</t>
  </si>
  <si>
    <t>4178</t>
  </si>
  <si>
    <t>4179</t>
  </si>
  <si>
    <t>4118</t>
  </si>
  <si>
    <t>4128</t>
  </si>
  <si>
    <t>4308</t>
  </si>
  <si>
    <t>4309</t>
  </si>
  <si>
    <t>4018</t>
  </si>
  <si>
    <t>6058</t>
  </si>
  <si>
    <t>6059</t>
  </si>
  <si>
    <t xml:space="preserve">Uchwały Nr 155/328/2006 </t>
  </si>
  <si>
    <t>z dnia 11stycznia 2006 roku</t>
  </si>
  <si>
    <t>m</t>
  </si>
  <si>
    <t xml:space="preserve"> </t>
  </si>
  <si>
    <t>Zakup usług dostępu do sieci internet</t>
  </si>
  <si>
    <t>bład</t>
  </si>
  <si>
    <t xml:space="preserve">Uchwały Nr </t>
  </si>
  <si>
    <t>z dnia          2006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</si>
</sst>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6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sz val="10"/>
      <color indexed="5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0"/>
    </font>
    <font>
      <sz val="11"/>
      <name val="Arial PL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PL"/>
      <family val="0"/>
    </font>
    <font>
      <b/>
      <sz val="12"/>
      <name val="Arial PL"/>
      <family val="0"/>
    </font>
    <font>
      <sz val="16"/>
      <name val="Arial PL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PL"/>
      <family val="0"/>
    </font>
    <font>
      <b/>
      <sz val="11"/>
      <name val="Arial P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" fontId="0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49" fontId="0" fillId="0" borderId="6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6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12" fillId="2" borderId="17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 quotePrefix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wrapText="1"/>
    </xf>
    <xf numFmtId="4" fontId="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4" fontId="8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17" fillId="0" borderId="26" xfId="0" applyNumberFormat="1" applyFont="1" applyBorder="1" applyAlignment="1">
      <alignment vertical="center"/>
    </xf>
    <xf numFmtId="1" fontId="15" fillId="0" borderId="25" xfId="0" applyNumberFormat="1" applyFont="1" applyFill="1" applyBorder="1" applyAlignment="1" quotePrefix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 wrapText="1"/>
    </xf>
    <xf numFmtId="1" fontId="16" fillId="0" borderId="26" xfId="0" applyNumberFormat="1" applyFont="1" applyFill="1" applyBorder="1" applyAlignment="1" quotePrefix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4" fontId="0" fillId="0" borderId="25" xfId="0" applyNumberFormat="1" applyFont="1" applyBorder="1" applyAlignment="1">
      <alignment vertical="center"/>
    </xf>
    <xf numFmtId="0" fontId="8" fillId="0" borderId="28" xfId="0" applyFont="1" applyBorder="1" applyAlignment="1">
      <alignment wrapText="1"/>
    </xf>
    <xf numFmtId="1" fontId="15" fillId="0" borderId="25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49" fontId="0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top"/>
    </xf>
    <xf numFmtId="0" fontId="16" fillId="0" borderId="25" xfId="0" applyFont="1" applyFill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4" fontId="0" fillId="0" borderId="25" xfId="0" applyNumberFormat="1" applyFont="1" applyBorder="1" applyAlignment="1">
      <alignment horizontal="right" vertical="top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wrapText="1"/>
    </xf>
    <xf numFmtId="49" fontId="17" fillId="0" borderId="29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vertical="center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wrapText="1"/>
    </xf>
    <xf numFmtId="49" fontId="5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0" fontId="8" fillId="0" borderId="32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5" fillId="0" borderId="25" xfId="0" applyNumberFormat="1" applyFont="1" applyFill="1" applyBorder="1" applyAlignment="1" quotePrefix="1">
      <alignment horizontal="right" vertical="center"/>
    </xf>
    <xf numFmtId="4" fontId="8" fillId="0" borderId="25" xfId="0" applyNumberFormat="1" applyFont="1" applyFill="1" applyBorder="1" applyAlignment="1" quotePrefix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3" fillId="2" borderId="0" xfId="0" applyFont="1" applyFill="1" applyBorder="1" applyAlignment="1">
      <alignment/>
    </xf>
    <xf numFmtId="49" fontId="1" fillId="0" borderId="11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top"/>
    </xf>
    <xf numFmtId="0" fontId="8" fillId="0" borderId="25" xfId="0" applyFont="1" applyBorder="1" applyAlignment="1">
      <alignment wrapText="1"/>
    </xf>
    <xf numFmtId="4" fontId="5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36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49" fontId="0" fillId="0" borderId="25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49" fontId="8" fillId="0" borderId="27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29" xfId="0" applyFont="1" applyBorder="1" applyAlignment="1">
      <alignment wrapText="1"/>
    </xf>
    <xf numFmtId="4" fontId="8" fillId="0" borderId="27" xfId="0" applyNumberFormat="1" applyFont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wrapText="1"/>
    </xf>
    <xf numFmtId="4" fontId="8" fillId="0" borderId="2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9" fontId="0" fillId="4" borderId="14" xfId="0" applyNumberFormat="1" applyFont="1" applyFill="1" applyBorder="1" applyAlignment="1">
      <alignment vertical="center"/>
    </xf>
    <xf numFmtId="49" fontId="0" fillId="4" borderId="15" xfId="0" applyNumberFormat="1" applyFont="1" applyFill="1" applyBorder="1" applyAlignment="1">
      <alignment vertical="center"/>
    </xf>
    <xf numFmtId="49" fontId="0" fillId="4" borderId="16" xfId="0" applyNumberFormat="1" applyFont="1" applyFill="1" applyBorder="1" applyAlignment="1">
      <alignment vertical="center"/>
    </xf>
    <xf numFmtId="4" fontId="0" fillId="4" borderId="1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49" fontId="23" fillId="0" borderId="29" xfId="0" applyNumberFormat="1" applyFont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 wrapText="1"/>
    </xf>
    <xf numFmtId="49" fontId="0" fillId="5" borderId="29" xfId="0" applyNumberFormat="1" applyFont="1" applyFill="1" applyBorder="1" applyAlignment="1">
      <alignment vertical="center"/>
    </xf>
    <xf numFmtId="4" fontId="0" fillId="5" borderId="29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0" fillId="2" borderId="16" xfId="0" applyNumberFormat="1" applyFont="1" applyFill="1" applyBorder="1" applyAlignment="1">
      <alignment vertical="center"/>
    </xf>
    <xf numFmtId="49" fontId="6" fillId="6" borderId="17" xfId="0" applyNumberFormat="1" applyFont="1" applyFill="1" applyBorder="1" applyAlignment="1">
      <alignment horizontal="center" vertical="center"/>
    </xf>
    <xf numFmtId="4" fontId="6" fillId="6" borderId="17" xfId="0" applyNumberFormat="1" applyFont="1" applyFill="1" applyBorder="1" applyAlignment="1">
      <alignment vertical="center"/>
    </xf>
    <xf numFmtId="0" fontId="0" fillId="6" borderId="0" xfId="0" applyFill="1" applyBorder="1" applyAlignment="1">
      <alignment/>
    </xf>
    <xf numFmtId="49" fontId="5" fillId="2" borderId="16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wrapText="1"/>
    </xf>
    <xf numFmtId="4" fontId="0" fillId="7" borderId="14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vertical="center"/>
    </xf>
    <xf numFmtId="4" fontId="8" fillId="0" borderId="38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4" fontId="24" fillId="6" borderId="0" xfId="0" applyNumberFormat="1" applyFont="1" applyFill="1" applyAlignment="1">
      <alignment/>
    </xf>
    <xf numFmtId="4" fontId="25" fillId="6" borderId="0" xfId="0" applyNumberFormat="1" applyFont="1" applyFill="1" applyAlignment="1">
      <alignment/>
    </xf>
    <xf numFmtId="49" fontId="0" fillId="7" borderId="14" xfId="0" applyNumberFormat="1" applyFont="1" applyFill="1" applyBorder="1" applyAlignment="1">
      <alignment vertical="center"/>
    </xf>
    <xf numFmtId="49" fontId="0" fillId="7" borderId="15" xfId="0" applyNumberFormat="1" applyFont="1" applyFill="1" applyBorder="1" applyAlignment="1">
      <alignment vertical="center"/>
    </xf>
    <xf numFmtId="49" fontId="0" fillId="7" borderId="16" xfId="0" applyNumberFormat="1" applyFont="1" applyFill="1" applyBorder="1" applyAlignment="1">
      <alignment vertical="center"/>
    </xf>
    <xf numFmtId="0" fontId="0" fillId="7" borderId="0" xfId="0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25" xfId="0" applyNumberFormat="1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49" fontId="3" fillId="0" borderId="29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4" fontId="5" fillId="0" borderId="2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/>
    </xf>
    <xf numFmtId="4" fontId="5" fillId="0" borderId="5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0"/>
  <sheetViews>
    <sheetView tabSelected="1" workbookViewId="0" topLeftCell="A1">
      <selection activeCell="E111" sqref="E111"/>
    </sheetView>
  </sheetViews>
  <sheetFormatPr defaultColWidth="9.00390625" defaultRowHeight="12.75"/>
  <cols>
    <col min="1" max="1" width="6.375" style="14" customWidth="1"/>
    <col min="2" max="2" width="9.00390625" style="12" customWidth="1"/>
    <col min="3" max="3" width="15.125" style="12" customWidth="1"/>
    <col min="4" max="4" width="47.75390625" style="12" customWidth="1"/>
    <col min="5" max="5" width="28.875" style="174" customWidth="1"/>
    <col min="6" max="7" width="20.75390625" style="174" hidden="1" customWidth="1"/>
    <col min="8" max="8" width="20.75390625" style="128" hidden="1" customWidth="1"/>
    <col min="9" max="9" width="16.75390625" style="144" customWidth="1"/>
    <col min="10" max="10" width="13.25390625" style="144" bestFit="1" customWidth="1"/>
    <col min="11" max="11" width="13.875" style="144" customWidth="1"/>
    <col min="12" max="12" width="19.375" style="144" customWidth="1"/>
    <col min="13" max="16384" width="9.125" style="144" customWidth="1"/>
  </cols>
  <sheetData>
    <row r="1" spans="1:8" ht="12.75">
      <c r="A1" s="165"/>
      <c r="B1" s="166"/>
      <c r="C1" s="166"/>
      <c r="D1" s="166"/>
      <c r="E1" s="213" t="s">
        <v>321</v>
      </c>
      <c r="F1" s="213"/>
      <c r="G1" s="213" t="s">
        <v>321</v>
      </c>
      <c r="H1" s="167"/>
    </row>
    <row r="2" spans="1:8" ht="15.75" customHeight="1">
      <c r="A2" s="165"/>
      <c r="B2" s="166"/>
      <c r="C2" s="166"/>
      <c r="D2" s="166"/>
      <c r="E2" s="213" t="s">
        <v>338</v>
      </c>
      <c r="F2" s="213"/>
      <c r="G2" s="213" t="s">
        <v>344</v>
      </c>
      <c r="H2" s="213"/>
    </row>
    <row r="3" spans="1:8" ht="15.75" customHeight="1">
      <c r="A3" s="165"/>
      <c r="B3" s="166"/>
      <c r="C3" s="166"/>
      <c r="D3" s="166"/>
      <c r="E3" s="213" t="s">
        <v>223</v>
      </c>
      <c r="F3" s="213"/>
      <c r="G3" s="213" t="s">
        <v>223</v>
      </c>
      <c r="H3" s="167"/>
    </row>
    <row r="4" spans="1:8" ht="12.75">
      <c r="A4" s="165"/>
      <c r="B4" s="166"/>
      <c r="C4" s="166"/>
      <c r="D4" s="166"/>
      <c r="E4" s="213" t="s">
        <v>339</v>
      </c>
      <c r="F4" s="213"/>
      <c r="G4" s="213" t="s">
        <v>345</v>
      </c>
      <c r="H4" s="167"/>
    </row>
    <row r="5" spans="1:8" ht="12.75">
      <c r="A5" s="165"/>
      <c r="B5" s="166"/>
      <c r="C5" s="166"/>
      <c r="D5" s="166"/>
      <c r="E5" s="228"/>
      <c r="F5" s="228"/>
      <c r="G5" s="228"/>
      <c r="H5" s="165"/>
    </row>
    <row r="6" spans="1:8" ht="12.75">
      <c r="A6" s="165"/>
      <c r="B6" s="166"/>
      <c r="C6" s="166"/>
      <c r="D6" s="166"/>
      <c r="E6" s="213"/>
      <c r="F6" s="213"/>
      <c r="G6" s="213"/>
      <c r="H6" s="167"/>
    </row>
    <row r="7" spans="1:8" ht="15.75">
      <c r="A7" s="353" t="s">
        <v>224</v>
      </c>
      <c r="B7" s="353"/>
      <c r="C7" s="353"/>
      <c r="D7" s="353"/>
      <c r="E7" s="353"/>
      <c r="F7" s="149"/>
      <c r="G7" s="149"/>
      <c r="H7" s="144"/>
    </row>
    <row r="8" spans="1:8" ht="12.75">
      <c r="A8" s="165"/>
      <c r="B8" s="166"/>
      <c r="C8" s="166"/>
      <c r="D8" s="166"/>
      <c r="E8" s="213"/>
      <c r="F8" s="213"/>
      <c r="G8" s="213"/>
      <c r="H8" s="167"/>
    </row>
    <row r="9" spans="1:8" ht="13.5" thickBot="1">
      <c r="A9" s="165"/>
      <c r="B9" s="166"/>
      <c r="C9" s="166"/>
      <c r="D9" s="166"/>
      <c r="E9" s="213"/>
      <c r="F9" s="213"/>
      <c r="G9" s="213"/>
      <c r="H9" s="167"/>
    </row>
    <row r="10" spans="1:8" ht="12.75" customHeight="1">
      <c r="A10" s="357" t="s">
        <v>0</v>
      </c>
      <c r="B10" s="358"/>
      <c r="C10" s="359"/>
      <c r="D10" s="339" t="s">
        <v>126</v>
      </c>
      <c r="E10" s="331" t="s">
        <v>301</v>
      </c>
      <c r="F10" s="331" t="s">
        <v>235</v>
      </c>
      <c r="G10" s="331" t="s">
        <v>234</v>
      </c>
      <c r="H10" s="325" t="s">
        <v>263</v>
      </c>
    </row>
    <row r="11" spans="1:8" ht="13.5" thickBot="1">
      <c r="A11" s="360"/>
      <c r="B11" s="361"/>
      <c r="C11" s="362"/>
      <c r="D11" s="340"/>
      <c r="E11" s="332"/>
      <c r="F11" s="332"/>
      <c r="G11" s="332"/>
      <c r="H11" s="326"/>
    </row>
    <row r="12" spans="1:8" ht="19.5" customHeight="1" thickBot="1">
      <c r="A12" s="72" t="s">
        <v>3</v>
      </c>
      <c r="B12" s="72" t="s">
        <v>4</v>
      </c>
      <c r="C12" s="72" t="s">
        <v>5</v>
      </c>
      <c r="D12" s="341"/>
      <c r="E12" s="333"/>
      <c r="F12" s="333"/>
      <c r="G12" s="333"/>
      <c r="H12" s="327"/>
    </row>
    <row r="13" spans="1:8" ht="13.5" thickBot="1">
      <c r="A13" s="73">
        <v>1</v>
      </c>
      <c r="B13" s="74">
        <v>2</v>
      </c>
      <c r="C13" s="73">
        <v>3</v>
      </c>
      <c r="D13" s="73">
        <v>4</v>
      </c>
      <c r="E13" s="229">
        <v>5</v>
      </c>
      <c r="F13" s="229">
        <v>5</v>
      </c>
      <c r="G13" s="229">
        <v>5</v>
      </c>
      <c r="H13" s="143">
        <v>5</v>
      </c>
    </row>
    <row r="14" spans="1:8" s="145" customFormat="1" ht="23.25" customHeight="1">
      <c r="A14" s="75" t="s">
        <v>6</v>
      </c>
      <c r="B14" s="178"/>
      <c r="C14" s="75"/>
      <c r="D14" s="75" t="s">
        <v>127</v>
      </c>
      <c r="E14" s="230">
        <f>SUM(E15,E17)</f>
        <v>58800</v>
      </c>
      <c r="F14" s="230"/>
      <c r="G14" s="230"/>
      <c r="H14" s="76">
        <f>SUM(H15,H17)</f>
        <v>58800</v>
      </c>
    </row>
    <row r="15" spans="1:12" s="147" customFormat="1" ht="38.25" customHeight="1">
      <c r="A15" s="196"/>
      <c r="B15" s="197" t="s">
        <v>7</v>
      </c>
      <c r="C15" s="197"/>
      <c r="D15" s="198" t="s">
        <v>242</v>
      </c>
      <c r="E15" s="231">
        <f>SUM(E16)</f>
        <v>53800</v>
      </c>
      <c r="F15" s="231"/>
      <c r="G15" s="231"/>
      <c r="H15" s="199">
        <f>SUM(H16)</f>
        <v>53800</v>
      </c>
      <c r="I15" s="292">
        <f>SUM(E15)</f>
        <v>53800</v>
      </c>
      <c r="J15" s="292">
        <f>SUM(F15)</f>
        <v>0</v>
      </c>
      <c r="K15" s="292">
        <f>SUM(G15)</f>
        <v>0</v>
      </c>
      <c r="L15" s="292">
        <f>SUM(H15)</f>
        <v>53800</v>
      </c>
    </row>
    <row r="16" spans="1:8" ht="25.5" customHeight="1">
      <c r="A16" s="80"/>
      <c r="B16" s="80"/>
      <c r="C16" s="80" t="s">
        <v>8</v>
      </c>
      <c r="D16" s="80" t="s">
        <v>128</v>
      </c>
      <c r="E16" s="232">
        <f>SUM(E468)</f>
        <v>53800</v>
      </c>
      <c r="F16" s="232"/>
      <c r="G16" s="232"/>
      <c r="H16" s="100">
        <f>SUM(H468)</f>
        <v>53800</v>
      </c>
    </row>
    <row r="17" spans="1:12" s="147" customFormat="1" ht="38.25" customHeight="1">
      <c r="A17" s="82"/>
      <c r="B17" s="77" t="s">
        <v>245</v>
      </c>
      <c r="C17" s="77"/>
      <c r="D17" s="67" t="s">
        <v>246</v>
      </c>
      <c r="E17" s="233">
        <f>SUM(E18)</f>
        <v>5000</v>
      </c>
      <c r="F17" s="233"/>
      <c r="G17" s="233"/>
      <c r="H17" s="78">
        <f>SUM(H18)</f>
        <v>5000</v>
      </c>
      <c r="I17" s="292">
        <f>SUM(E17)</f>
        <v>5000</v>
      </c>
      <c r="J17" s="292">
        <f>SUM(F17)</f>
        <v>0</v>
      </c>
      <c r="K17" s="292">
        <f>SUM(G17)</f>
        <v>0</v>
      </c>
      <c r="L17" s="292">
        <f>SUM(H17)</f>
        <v>5000</v>
      </c>
    </row>
    <row r="18" spans="1:8" ht="19.5" customHeight="1">
      <c r="A18" s="79"/>
      <c r="B18" s="79"/>
      <c r="C18" s="79" t="s">
        <v>8</v>
      </c>
      <c r="D18" s="79" t="s">
        <v>128</v>
      </c>
      <c r="E18" s="234">
        <f>SUM(E856)</f>
        <v>5000</v>
      </c>
      <c r="F18" s="234"/>
      <c r="G18" s="234"/>
      <c r="H18" s="84">
        <f>SUM(H856)</f>
        <v>5000</v>
      </c>
    </row>
    <row r="19" spans="1:250" ht="19.5" customHeight="1">
      <c r="A19" s="94" t="s">
        <v>10</v>
      </c>
      <c r="B19" s="95"/>
      <c r="C19" s="95"/>
      <c r="D19" s="96" t="s">
        <v>141</v>
      </c>
      <c r="E19" s="129">
        <f>SUM(E20,E24)</f>
        <v>10400</v>
      </c>
      <c r="F19" s="129"/>
      <c r="G19" s="129"/>
      <c r="H19" s="129">
        <f>SUM(H20,H24)</f>
        <v>10400</v>
      </c>
      <c r="I19" s="294">
        <f>SUM(E20)</f>
        <v>8400</v>
      </c>
      <c r="J19" s="294">
        <f>SUM(F20)</f>
        <v>0</v>
      </c>
      <c r="K19" s="294">
        <f>SUM(G20)</f>
        <v>0</v>
      </c>
      <c r="L19" s="294">
        <f>SUM(H20)</f>
        <v>8400</v>
      </c>
      <c r="M19" s="63"/>
      <c r="N19" s="64"/>
      <c r="O19" s="65"/>
      <c r="P19" s="63"/>
      <c r="Q19" s="63"/>
      <c r="R19" s="64"/>
      <c r="S19" s="65"/>
      <c r="T19" s="63"/>
      <c r="U19" s="63"/>
      <c r="V19" s="64"/>
      <c r="W19" s="65"/>
      <c r="X19" s="63"/>
      <c r="Y19" s="63"/>
      <c r="Z19" s="64"/>
      <c r="AA19" s="65"/>
      <c r="AB19" s="63"/>
      <c r="AC19" s="63"/>
      <c r="AD19" s="64"/>
      <c r="AE19" s="65"/>
      <c r="AF19" s="63"/>
      <c r="AG19" s="63"/>
      <c r="AH19" s="64"/>
      <c r="AI19" s="65"/>
      <c r="AJ19" s="63"/>
      <c r="AK19" s="63"/>
      <c r="AL19" s="64"/>
      <c r="AM19" s="65"/>
      <c r="AN19" s="63"/>
      <c r="AO19" s="63"/>
      <c r="AP19" s="64"/>
      <c r="AQ19" s="65"/>
      <c r="AR19" s="63"/>
      <c r="AS19" s="63"/>
      <c r="AT19" s="64"/>
      <c r="AU19" s="65"/>
      <c r="AV19" s="63"/>
      <c r="AW19" s="63"/>
      <c r="AX19" s="64"/>
      <c r="AY19" s="65"/>
      <c r="AZ19" s="63"/>
      <c r="BA19" s="63"/>
      <c r="BB19" s="64"/>
      <c r="BC19" s="65"/>
      <c r="BD19" s="63"/>
      <c r="BE19" s="63"/>
      <c r="BF19" s="64"/>
      <c r="BG19" s="65"/>
      <c r="BH19" s="63"/>
      <c r="BI19" s="63"/>
      <c r="BJ19" s="64"/>
      <c r="BK19" s="65"/>
      <c r="BL19" s="63"/>
      <c r="BM19" s="63"/>
      <c r="BN19" s="64"/>
      <c r="BO19" s="65"/>
      <c r="BP19" s="63"/>
      <c r="BQ19" s="63"/>
      <c r="BR19" s="64"/>
      <c r="BS19" s="65"/>
      <c r="BT19" s="63"/>
      <c r="BU19" s="63"/>
      <c r="BV19" s="64"/>
      <c r="BW19" s="65"/>
      <c r="BX19" s="63"/>
      <c r="BY19" s="63"/>
      <c r="BZ19" s="64"/>
      <c r="CA19" s="65"/>
      <c r="CB19" s="63"/>
      <c r="CC19" s="63"/>
      <c r="CD19" s="64"/>
      <c r="CE19" s="65"/>
      <c r="CF19" s="63"/>
      <c r="CG19" s="63"/>
      <c r="CH19" s="64"/>
      <c r="CI19" s="65"/>
      <c r="CJ19" s="63"/>
      <c r="CK19" s="63"/>
      <c r="CL19" s="64"/>
      <c r="CM19" s="65"/>
      <c r="CN19" s="63"/>
      <c r="CO19" s="63"/>
      <c r="CP19" s="64"/>
      <c r="CQ19" s="65"/>
      <c r="CR19" s="63"/>
      <c r="CS19" s="63"/>
      <c r="CT19" s="64"/>
      <c r="CU19" s="65"/>
      <c r="CV19" s="63"/>
      <c r="CW19" s="63"/>
      <c r="CX19" s="64"/>
      <c r="CY19" s="65"/>
      <c r="CZ19" s="63"/>
      <c r="DA19" s="63"/>
      <c r="DB19" s="64"/>
      <c r="DC19" s="65"/>
      <c r="DD19" s="63"/>
      <c r="DE19" s="63"/>
      <c r="DF19" s="64"/>
      <c r="DG19" s="65"/>
      <c r="DH19" s="63"/>
      <c r="DI19" s="63"/>
      <c r="DJ19" s="64"/>
      <c r="DK19" s="65"/>
      <c r="DL19" s="63"/>
      <c r="DM19" s="63"/>
      <c r="DN19" s="64"/>
      <c r="DO19" s="65"/>
      <c r="DP19" s="63"/>
      <c r="DQ19" s="63"/>
      <c r="DR19" s="64"/>
      <c r="DS19" s="65"/>
      <c r="DT19" s="63"/>
      <c r="DU19" s="63"/>
      <c r="DV19" s="64"/>
      <c r="DW19" s="65"/>
      <c r="DX19" s="63"/>
      <c r="DY19" s="63"/>
      <c r="DZ19" s="64"/>
      <c r="EA19" s="65"/>
      <c r="EB19" s="63"/>
      <c r="EC19" s="63"/>
      <c r="ED19" s="64"/>
      <c r="EE19" s="65"/>
      <c r="EF19" s="63"/>
      <c r="EG19" s="63"/>
      <c r="EH19" s="64"/>
      <c r="EI19" s="65"/>
      <c r="EJ19" s="63"/>
      <c r="EK19" s="63"/>
      <c r="EL19" s="64"/>
      <c r="EM19" s="65"/>
      <c r="EN19" s="63"/>
      <c r="EO19" s="63"/>
      <c r="EP19" s="64"/>
      <c r="EQ19" s="65"/>
      <c r="ER19" s="63"/>
      <c r="ES19" s="63"/>
      <c r="ET19" s="64"/>
      <c r="EU19" s="65"/>
      <c r="EV19" s="63"/>
      <c r="EW19" s="63"/>
      <c r="EX19" s="64"/>
      <c r="EY19" s="65"/>
      <c r="EZ19" s="63"/>
      <c r="FA19" s="63"/>
      <c r="FB19" s="64"/>
      <c r="FC19" s="65"/>
      <c r="FD19" s="63"/>
      <c r="FE19" s="63"/>
      <c r="FF19" s="64"/>
      <c r="FG19" s="65"/>
      <c r="FH19" s="63"/>
      <c r="FI19" s="63"/>
      <c r="FJ19" s="64"/>
      <c r="FK19" s="65"/>
      <c r="FL19" s="63"/>
      <c r="FM19" s="63"/>
      <c r="FN19" s="64"/>
      <c r="FO19" s="65"/>
      <c r="FP19" s="63"/>
      <c r="FQ19" s="63"/>
      <c r="FR19" s="64"/>
      <c r="FS19" s="65"/>
      <c r="FT19" s="63"/>
      <c r="FU19" s="63"/>
      <c r="FV19" s="64"/>
      <c r="FW19" s="65"/>
      <c r="FX19" s="63"/>
      <c r="FY19" s="63"/>
      <c r="FZ19" s="64"/>
      <c r="GA19" s="65"/>
      <c r="GB19" s="63"/>
      <c r="GC19" s="63"/>
      <c r="GD19" s="64"/>
      <c r="GE19" s="65"/>
      <c r="GF19" s="63"/>
      <c r="GG19" s="63"/>
      <c r="GH19" s="64"/>
      <c r="GI19" s="65"/>
      <c r="GJ19" s="63"/>
      <c r="GK19" s="63"/>
      <c r="GL19" s="64"/>
      <c r="GM19" s="65"/>
      <c r="GN19" s="63"/>
      <c r="GO19" s="63"/>
      <c r="GP19" s="64"/>
      <c r="GQ19" s="65"/>
      <c r="GR19" s="63"/>
      <c r="GS19" s="63"/>
      <c r="GT19" s="64"/>
      <c r="GU19" s="65"/>
      <c r="GV19" s="63"/>
      <c r="GW19" s="63"/>
      <c r="GX19" s="64"/>
      <c r="GY19" s="65"/>
      <c r="GZ19" s="63"/>
      <c r="HA19" s="63"/>
      <c r="HB19" s="64"/>
      <c r="HC19" s="65"/>
      <c r="HD19" s="63"/>
      <c r="HE19" s="63"/>
      <c r="HF19" s="64"/>
      <c r="HG19" s="65"/>
      <c r="HH19" s="63"/>
      <c r="HI19" s="63"/>
      <c r="HJ19" s="64"/>
      <c r="HK19" s="65"/>
      <c r="HL19" s="63"/>
      <c r="HM19" s="63"/>
      <c r="HN19" s="64"/>
      <c r="HO19" s="65"/>
      <c r="HP19" s="63"/>
      <c r="HQ19" s="63"/>
      <c r="HR19" s="64"/>
      <c r="HS19" s="65"/>
      <c r="HT19" s="63"/>
      <c r="HU19" s="63"/>
      <c r="HV19" s="64"/>
      <c r="HW19" s="65"/>
      <c r="HX19" s="63"/>
      <c r="HY19" s="63"/>
      <c r="HZ19" s="64"/>
      <c r="IA19" s="65"/>
      <c r="IB19" s="63"/>
      <c r="IC19" s="63"/>
      <c r="ID19" s="64"/>
      <c r="IE19" s="65"/>
      <c r="IF19" s="63"/>
      <c r="IG19" s="63"/>
      <c r="IH19" s="64"/>
      <c r="II19" s="65"/>
      <c r="IJ19" s="63"/>
      <c r="IK19" s="63"/>
      <c r="IL19" s="64"/>
      <c r="IM19" s="65"/>
      <c r="IN19" s="63"/>
      <c r="IO19" s="63"/>
      <c r="IP19" s="64"/>
    </row>
    <row r="20" spans="1:250" s="147" customFormat="1" ht="19.5" customHeight="1">
      <c r="A20" s="97"/>
      <c r="B20" s="82" t="s">
        <v>11</v>
      </c>
      <c r="C20" s="98"/>
      <c r="D20" s="99" t="s">
        <v>186</v>
      </c>
      <c r="E20" s="130">
        <f>SUM(E21:E23)</f>
        <v>8400</v>
      </c>
      <c r="F20" s="130"/>
      <c r="G20" s="130"/>
      <c r="H20" s="130">
        <f>SUM(H21:H23)</f>
        <v>8400</v>
      </c>
      <c r="I20" s="68"/>
      <c r="J20" s="69"/>
      <c r="K20" s="71"/>
      <c r="L20" s="68"/>
      <c r="M20" s="68"/>
      <c r="N20" s="69"/>
      <c r="O20" s="71"/>
      <c r="P20" s="68"/>
      <c r="Q20" s="68"/>
      <c r="R20" s="69"/>
      <c r="S20" s="71"/>
      <c r="T20" s="68"/>
      <c r="U20" s="68"/>
      <c r="V20" s="69"/>
      <c r="W20" s="71"/>
      <c r="X20" s="68"/>
      <c r="Y20" s="68"/>
      <c r="Z20" s="69"/>
      <c r="AA20" s="71"/>
      <c r="AB20" s="68"/>
      <c r="AC20" s="68"/>
      <c r="AD20" s="69"/>
      <c r="AE20" s="71"/>
      <c r="AF20" s="68"/>
      <c r="AG20" s="68"/>
      <c r="AH20" s="69"/>
      <c r="AI20" s="71"/>
      <c r="AJ20" s="68"/>
      <c r="AK20" s="68"/>
      <c r="AL20" s="69"/>
      <c r="AM20" s="71"/>
      <c r="AN20" s="68"/>
      <c r="AO20" s="68"/>
      <c r="AP20" s="69"/>
      <c r="AQ20" s="71"/>
      <c r="AR20" s="68"/>
      <c r="AS20" s="68"/>
      <c r="AT20" s="69"/>
      <c r="AU20" s="71"/>
      <c r="AV20" s="68"/>
      <c r="AW20" s="68"/>
      <c r="AX20" s="69"/>
      <c r="AY20" s="71"/>
      <c r="AZ20" s="68"/>
      <c r="BA20" s="68"/>
      <c r="BB20" s="69"/>
      <c r="BC20" s="71"/>
      <c r="BD20" s="68"/>
      <c r="BE20" s="68"/>
      <c r="BF20" s="69"/>
      <c r="BG20" s="71"/>
      <c r="BH20" s="68"/>
      <c r="BI20" s="68"/>
      <c r="BJ20" s="69"/>
      <c r="BK20" s="71"/>
      <c r="BL20" s="68"/>
      <c r="BM20" s="68"/>
      <c r="BN20" s="69"/>
      <c r="BO20" s="71"/>
      <c r="BP20" s="68"/>
      <c r="BQ20" s="68"/>
      <c r="BR20" s="69"/>
      <c r="BS20" s="71"/>
      <c r="BT20" s="68"/>
      <c r="BU20" s="68"/>
      <c r="BV20" s="69"/>
      <c r="BW20" s="71"/>
      <c r="BX20" s="68"/>
      <c r="BY20" s="68"/>
      <c r="BZ20" s="69"/>
      <c r="CA20" s="71"/>
      <c r="CB20" s="68"/>
      <c r="CC20" s="68"/>
      <c r="CD20" s="69"/>
      <c r="CE20" s="71"/>
      <c r="CF20" s="68"/>
      <c r="CG20" s="68"/>
      <c r="CH20" s="69"/>
      <c r="CI20" s="71"/>
      <c r="CJ20" s="68"/>
      <c r="CK20" s="68"/>
      <c r="CL20" s="69"/>
      <c r="CM20" s="71"/>
      <c r="CN20" s="68"/>
      <c r="CO20" s="68"/>
      <c r="CP20" s="69"/>
      <c r="CQ20" s="71"/>
      <c r="CR20" s="68"/>
      <c r="CS20" s="68"/>
      <c r="CT20" s="69"/>
      <c r="CU20" s="71"/>
      <c r="CV20" s="68"/>
      <c r="CW20" s="68"/>
      <c r="CX20" s="69"/>
      <c r="CY20" s="71"/>
      <c r="CZ20" s="68"/>
      <c r="DA20" s="68"/>
      <c r="DB20" s="69"/>
      <c r="DC20" s="71"/>
      <c r="DD20" s="68"/>
      <c r="DE20" s="68"/>
      <c r="DF20" s="69"/>
      <c r="DG20" s="71"/>
      <c r="DH20" s="68"/>
      <c r="DI20" s="68"/>
      <c r="DJ20" s="69"/>
      <c r="DK20" s="71"/>
      <c r="DL20" s="68"/>
      <c r="DM20" s="68"/>
      <c r="DN20" s="69"/>
      <c r="DO20" s="71"/>
      <c r="DP20" s="68"/>
      <c r="DQ20" s="68"/>
      <c r="DR20" s="69"/>
      <c r="DS20" s="71"/>
      <c r="DT20" s="68"/>
      <c r="DU20" s="68"/>
      <c r="DV20" s="69"/>
      <c r="DW20" s="71"/>
      <c r="DX20" s="68"/>
      <c r="DY20" s="68"/>
      <c r="DZ20" s="69"/>
      <c r="EA20" s="71"/>
      <c r="EB20" s="68"/>
      <c r="EC20" s="68"/>
      <c r="ED20" s="69"/>
      <c r="EE20" s="71"/>
      <c r="EF20" s="68"/>
      <c r="EG20" s="68"/>
      <c r="EH20" s="69"/>
      <c r="EI20" s="71"/>
      <c r="EJ20" s="68"/>
      <c r="EK20" s="68"/>
      <c r="EL20" s="69"/>
      <c r="EM20" s="71"/>
      <c r="EN20" s="68"/>
      <c r="EO20" s="68"/>
      <c r="EP20" s="69"/>
      <c r="EQ20" s="71"/>
      <c r="ER20" s="68"/>
      <c r="ES20" s="68"/>
      <c r="ET20" s="69"/>
      <c r="EU20" s="71"/>
      <c r="EV20" s="68"/>
      <c r="EW20" s="68"/>
      <c r="EX20" s="69"/>
      <c r="EY20" s="71"/>
      <c r="EZ20" s="68"/>
      <c r="FA20" s="68"/>
      <c r="FB20" s="69"/>
      <c r="FC20" s="71"/>
      <c r="FD20" s="68"/>
      <c r="FE20" s="68"/>
      <c r="FF20" s="69"/>
      <c r="FG20" s="71"/>
      <c r="FH20" s="68"/>
      <c r="FI20" s="68"/>
      <c r="FJ20" s="69"/>
      <c r="FK20" s="71"/>
      <c r="FL20" s="68"/>
      <c r="FM20" s="68"/>
      <c r="FN20" s="69"/>
      <c r="FO20" s="71"/>
      <c r="FP20" s="68"/>
      <c r="FQ20" s="68"/>
      <c r="FR20" s="69"/>
      <c r="FS20" s="71"/>
      <c r="FT20" s="68"/>
      <c r="FU20" s="68"/>
      <c r="FV20" s="69"/>
      <c r="FW20" s="71"/>
      <c r="FX20" s="68"/>
      <c r="FY20" s="68"/>
      <c r="FZ20" s="69"/>
      <c r="GA20" s="71"/>
      <c r="GB20" s="68"/>
      <c r="GC20" s="68"/>
      <c r="GD20" s="69"/>
      <c r="GE20" s="71"/>
      <c r="GF20" s="68"/>
      <c r="GG20" s="68"/>
      <c r="GH20" s="69"/>
      <c r="GI20" s="71"/>
      <c r="GJ20" s="68"/>
      <c r="GK20" s="68"/>
      <c r="GL20" s="69"/>
      <c r="GM20" s="71"/>
      <c r="GN20" s="68"/>
      <c r="GO20" s="68"/>
      <c r="GP20" s="69"/>
      <c r="GQ20" s="71"/>
      <c r="GR20" s="68"/>
      <c r="GS20" s="68"/>
      <c r="GT20" s="69"/>
      <c r="GU20" s="71"/>
      <c r="GV20" s="68"/>
      <c r="GW20" s="68"/>
      <c r="GX20" s="69"/>
      <c r="GY20" s="71"/>
      <c r="GZ20" s="68"/>
      <c r="HA20" s="68"/>
      <c r="HB20" s="69"/>
      <c r="HC20" s="71"/>
      <c r="HD20" s="68"/>
      <c r="HE20" s="68"/>
      <c r="HF20" s="69"/>
      <c r="HG20" s="71"/>
      <c r="HH20" s="68"/>
      <c r="HI20" s="68"/>
      <c r="HJ20" s="69"/>
      <c r="HK20" s="71"/>
      <c r="HL20" s="68"/>
      <c r="HM20" s="68"/>
      <c r="HN20" s="69"/>
      <c r="HO20" s="71"/>
      <c r="HP20" s="68"/>
      <c r="HQ20" s="68"/>
      <c r="HR20" s="69"/>
      <c r="HS20" s="71"/>
      <c r="HT20" s="68"/>
      <c r="HU20" s="68"/>
      <c r="HV20" s="69"/>
      <c r="HW20" s="71"/>
      <c r="HX20" s="68"/>
      <c r="HY20" s="68"/>
      <c r="HZ20" s="69"/>
      <c r="IA20" s="71"/>
      <c r="IB20" s="68"/>
      <c r="IC20" s="68"/>
      <c r="ID20" s="69"/>
      <c r="IE20" s="71"/>
      <c r="IF20" s="68"/>
      <c r="IG20" s="68"/>
      <c r="IH20" s="69"/>
      <c r="II20" s="71"/>
      <c r="IJ20" s="68"/>
      <c r="IK20" s="68"/>
      <c r="IL20" s="69"/>
      <c r="IM20" s="71"/>
      <c r="IN20" s="68"/>
      <c r="IO20" s="68"/>
      <c r="IP20" s="69"/>
    </row>
    <row r="21" spans="1:8" ht="19.5" customHeight="1">
      <c r="A21" s="79"/>
      <c r="B21" s="79"/>
      <c r="C21" s="79" t="s">
        <v>25</v>
      </c>
      <c r="D21" s="88" t="s">
        <v>142</v>
      </c>
      <c r="E21" s="232">
        <f aca="true" t="shared" si="0" ref="E21:H23">SUM(E472)</f>
        <v>0</v>
      </c>
      <c r="F21" s="232"/>
      <c r="G21" s="232"/>
      <c r="H21" s="100">
        <f t="shared" si="0"/>
        <v>0</v>
      </c>
    </row>
    <row r="22" spans="1:8" ht="19.5" customHeight="1">
      <c r="A22" s="79"/>
      <c r="B22" s="79"/>
      <c r="C22" s="79" t="s">
        <v>12</v>
      </c>
      <c r="D22" s="88" t="s">
        <v>134</v>
      </c>
      <c r="E22" s="232">
        <f t="shared" si="0"/>
        <v>700</v>
      </c>
      <c r="F22" s="232"/>
      <c r="G22" s="232"/>
      <c r="H22" s="100">
        <f t="shared" si="0"/>
        <v>700</v>
      </c>
    </row>
    <row r="23" spans="1:8" ht="19.5" customHeight="1">
      <c r="A23" s="79"/>
      <c r="B23" s="79"/>
      <c r="C23" s="79" t="s">
        <v>8</v>
      </c>
      <c r="D23" s="88" t="s">
        <v>128</v>
      </c>
      <c r="E23" s="232">
        <f t="shared" si="0"/>
        <v>7700</v>
      </c>
      <c r="F23" s="100"/>
      <c r="G23" s="100"/>
      <c r="H23" s="100">
        <f t="shared" si="0"/>
        <v>7700</v>
      </c>
    </row>
    <row r="24" spans="1:12" s="147" customFormat="1" ht="19.5" customHeight="1">
      <c r="A24" s="82"/>
      <c r="B24" s="82" t="s">
        <v>13</v>
      </c>
      <c r="C24" s="77"/>
      <c r="D24" s="170" t="s">
        <v>187</v>
      </c>
      <c r="E24" s="235">
        <f>SUM(E25:E26)</f>
        <v>2000</v>
      </c>
      <c r="F24" s="235"/>
      <c r="G24" s="235"/>
      <c r="H24" s="86">
        <f>SUM(H25:H26)</f>
        <v>2000</v>
      </c>
      <c r="I24" s="292">
        <f>SUM(E24)</f>
        <v>2000</v>
      </c>
      <c r="J24" s="292">
        <f>SUM(F24)</f>
        <v>0</v>
      </c>
      <c r="K24" s="292">
        <f>SUM(G24)</f>
        <v>0</v>
      </c>
      <c r="L24" s="292">
        <f>SUM(H24)</f>
        <v>2000</v>
      </c>
    </row>
    <row r="25" spans="1:8" ht="19.5" customHeight="1">
      <c r="A25" s="79"/>
      <c r="B25" s="79"/>
      <c r="C25" s="79" t="s">
        <v>12</v>
      </c>
      <c r="D25" s="79" t="s">
        <v>134</v>
      </c>
      <c r="E25" s="232">
        <f aca="true" t="shared" si="1" ref="E25:H26">SUM(E476)</f>
        <v>2000</v>
      </c>
      <c r="F25" s="232"/>
      <c r="G25" s="232"/>
      <c r="H25" s="100">
        <f t="shared" si="1"/>
        <v>2000</v>
      </c>
    </row>
    <row r="26" spans="1:8" ht="19.5" customHeight="1">
      <c r="A26" s="79"/>
      <c r="B26" s="79"/>
      <c r="C26" s="79" t="s">
        <v>8</v>
      </c>
      <c r="D26" s="79" t="s">
        <v>128</v>
      </c>
      <c r="E26" s="232">
        <f t="shared" si="1"/>
        <v>0</v>
      </c>
      <c r="F26" s="232"/>
      <c r="G26" s="232"/>
      <c r="H26" s="100">
        <f t="shared" si="1"/>
        <v>0</v>
      </c>
    </row>
    <row r="27" spans="1:250" ht="19.5" customHeight="1">
      <c r="A27" s="102">
        <v>600</v>
      </c>
      <c r="B27" s="95"/>
      <c r="C27" s="95"/>
      <c r="D27" s="96" t="s">
        <v>143</v>
      </c>
      <c r="E27" s="132">
        <f>SUM(E28,E30)</f>
        <v>3855190</v>
      </c>
      <c r="F27" s="132">
        <f>SUM(F28,F30)</f>
        <v>0</v>
      </c>
      <c r="G27" s="132">
        <f>SUM(G28,G30)</f>
        <v>0</v>
      </c>
      <c r="H27" s="132">
        <f>SUM(H28,H30)</f>
        <v>3855190</v>
      </c>
      <c r="I27" s="63"/>
      <c r="J27" s="64"/>
      <c r="K27" s="66"/>
      <c r="L27" s="63"/>
      <c r="M27" s="63"/>
      <c r="N27" s="64"/>
      <c r="O27" s="66"/>
      <c r="P27" s="63"/>
      <c r="Q27" s="63"/>
      <c r="R27" s="64"/>
      <c r="S27" s="66"/>
      <c r="T27" s="63"/>
      <c r="U27" s="63"/>
      <c r="V27" s="64"/>
      <c r="W27" s="66"/>
      <c r="X27" s="63"/>
      <c r="Y27" s="63"/>
      <c r="Z27" s="64"/>
      <c r="AA27" s="66"/>
      <c r="AB27" s="63"/>
      <c r="AC27" s="63"/>
      <c r="AD27" s="64"/>
      <c r="AE27" s="66"/>
      <c r="AF27" s="63"/>
      <c r="AG27" s="63"/>
      <c r="AH27" s="64"/>
      <c r="AI27" s="66"/>
      <c r="AJ27" s="63"/>
      <c r="AK27" s="63"/>
      <c r="AL27" s="64"/>
      <c r="AM27" s="66"/>
      <c r="AN27" s="63"/>
      <c r="AO27" s="63"/>
      <c r="AP27" s="64"/>
      <c r="AQ27" s="66"/>
      <c r="AR27" s="63"/>
      <c r="AS27" s="63"/>
      <c r="AT27" s="64"/>
      <c r="AU27" s="66"/>
      <c r="AV27" s="63"/>
      <c r="AW27" s="63"/>
      <c r="AX27" s="64"/>
      <c r="AY27" s="66"/>
      <c r="AZ27" s="63"/>
      <c r="BA27" s="63"/>
      <c r="BB27" s="64"/>
      <c r="BC27" s="66"/>
      <c r="BD27" s="63"/>
      <c r="BE27" s="63"/>
      <c r="BF27" s="64"/>
      <c r="BG27" s="66"/>
      <c r="BH27" s="63"/>
      <c r="BI27" s="63"/>
      <c r="BJ27" s="64"/>
      <c r="BK27" s="66"/>
      <c r="BL27" s="63"/>
      <c r="BM27" s="63"/>
      <c r="BN27" s="64"/>
      <c r="BO27" s="66"/>
      <c r="BP27" s="63"/>
      <c r="BQ27" s="63"/>
      <c r="BR27" s="64"/>
      <c r="BS27" s="66"/>
      <c r="BT27" s="63"/>
      <c r="BU27" s="63"/>
      <c r="BV27" s="64"/>
      <c r="BW27" s="66"/>
      <c r="BX27" s="63"/>
      <c r="BY27" s="63"/>
      <c r="BZ27" s="64"/>
      <c r="CA27" s="66"/>
      <c r="CB27" s="63"/>
      <c r="CC27" s="63"/>
      <c r="CD27" s="64"/>
      <c r="CE27" s="66"/>
      <c r="CF27" s="63"/>
      <c r="CG27" s="63"/>
      <c r="CH27" s="64"/>
      <c r="CI27" s="66"/>
      <c r="CJ27" s="63"/>
      <c r="CK27" s="63"/>
      <c r="CL27" s="64"/>
      <c r="CM27" s="66"/>
      <c r="CN27" s="63"/>
      <c r="CO27" s="63"/>
      <c r="CP27" s="64"/>
      <c r="CQ27" s="66"/>
      <c r="CR27" s="63"/>
      <c r="CS27" s="63"/>
      <c r="CT27" s="64"/>
      <c r="CU27" s="66"/>
      <c r="CV27" s="63"/>
      <c r="CW27" s="63"/>
      <c r="CX27" s="64"/>
      <c r="CY27" s="66"/>
      <c r="CZ27" s="63"/>
      <c r="DA27" s="63"/>
      <c r="DB27" s="64"/>
      <c r="DC27" s="66"/>
      <c r="DD27" s="63"/>
      <c r="DE27" s="63"/>
      <c r="DF27" s="64"/>
      <c r="DG27" s="66"/>
      <c r="DH27" s="63"/>
      <c r="DI27" s="63"/>
      <c r="DJ27" s="64"/>
      <c r="DK27" s="66"/>
      <c r="DL27" s="63"/>
      <c r="DM27" s="63"/>
      <c r="DN27" s="64"/>
      <c r="DO27" s="66"/>
      <c r="DP27" s="63"/>
      <c r="DQ27" s="63"/>
      <c r="DR27" s="64"/>
      <c r="DS27" s="66"/>
      <c r="DT27" s="63"/>
      <c r="DU27" s="63"/>
      <c r="DV27" s="64"/>
      <c r="DW27" s="66"/>
      <c r="DX27" s="63"/>
      <c r="DY27" s="63"/>
      <c r="DZ27" s="64"/>
      <c r="EA27" s="66"/>
      <c r="EB27" s="63"/>
      <c r="EC27" s="63"/>
      <c r="ED27" s="64"/>
      <c r="EE27" s="66"/>
      <c r="EF27" s="63"/>
      <c r="EG27" s="63"/>
      <c r="EH27" s="64"/>
      <c r="EI27" s="66"/>
      <c r="EJ27" s="63"/>
      <c r="EK27" s="63"/>
      <c r="EL27" s="64"/>
      <c r="EM27" s="66"/>
      <c r="EN27" s="63"/>
      <c r="EO27" s="63"/>
      <c r="EP27" s="64"/>
      <c r="EQ27" s="66"/>
      <c r="ER27" s="63"/>
      <c r="ES27" s="63"/>
      <c r="ET27" s="64"/>
      <c r="EU27" s="66"/>
      <c r="EV27" s="63"/>
      <c r="EW27" s="63"/>
      <c r="EX27" s="64"/>
      <c r="EY27" s="66"/>
      <c r="EZ27" s="63"/>
      <c r="FA27" s="63"/>
      <c r="FB27" s="64"/>
      <c r="FC27" s="66"/>
      <c r="FD27" s="63"/>
      <c r="FE27" s="63"/>
      <c r="FF27" s="64"/>
      <c r="FG27" s="66"/>
      <c r="FH27" s="63"/>
      <c r="FI27" s="63"/>
      <c r="FJ27" s="64"/>
      <c r="FK27" s="66"/>
      <c r="FL27" s="63"/>
      <c r="FM27" s="63"/>
      <c r="FN27" s="64"/>
      <c r="FO27" s="66"/>
      <c r="FP27" s="63"/>
      <c r="FQ27" s="63"/>
      <c r="FR27" s="64"/>
      <c r="FS27" s="66"/>
      <c r="FT27" s="63"/>
      <c r="FU27" s="63"/>
      <c r="FV27" s="64"/>
      <c r="FW27" s="66"/>
      <c r="FX27" s="63"/>
      <c r="FY27" s="63"/>
      <c r="FZ27" s="64"/>
      <c r="GA27" s="66"/>
      <c r="GB27" s="63"/>
      <c r="GC27" s="63"/>
      <c r="GD27" s="64"/>
      <c r="GE27" s="66"/>
      <c r="GF27" s="63"/>
      <c r="GG27" s="63"/>
      <c r="GH27" s="64"/>
      <c r="GI27" s="66"/>
      <c r="GJ27" s="63"/>
      <c r="GK27" s="63"/>
      <c r="GL27" s="64"/>
      <c r="GM27" s="66"/>
      <c r="GN27" s="63"/>
      <c r="GO27" s="63"/>
      <c r="GP27" s="64"/>
      <c r="GQ27" s="66"/>
      <c r="GR27" s="63"/>
      <c r="GS27" s="63"/>
      <c r="GT27" s="64"/>
      <c r="GU27" s="66"/>
      <c r="GV27" s="63"/>
      <c r="GW27" s="63"/>
      <c r="GX27" s="64"/>
      <c r="GY27" s="66"/>
      <c r="GZ27" s="63"/>
      <c r="HA27" s="63"/>
      <c r="HB27" s="64"/>
      <c r="HC27" s="66"/>
      <c r="HD27" s="63"/>
      <c r="HE27" s="63"/>
      <c r="HF27" s="64"/>
      <c r="HG27" s="66"/>
      <c r="HH27" s="63"/>
      <c r="HI27" s="63"/>
      <c r="HJ27" s="64"/>
      <c r="HK27" s="66"/>
      <c r="HL27" s="63"/>
      <c r="HM27" s="63"/>
      <c r="HN27" s="64"/>
      <c r="HO27" s="66"/>
      <c r="HP27" s="63"/>
      <c r="HQ27" s="63"/>
      <c r="HR27" s="64"/>
      <c r="HS27" s="66"/>
      <c r="HT27" s="63"/>
      <c r="HU27" s="63"/>
      <c r="HV27" s="64"/>
      <c r="HW27" s="66"/>
      <c r="HX27" s="63"/>
      <c r="HY27" s="63"/>
      <c r="HZ27" s="64"/>
      <c r="IA27" s="66"/>
      <c r="IB27" s="63"/>
      <c r="IC27" s="63"/>
      <c r="ID27" s="64"/>
      <c r="IE27" s="66"/>
      <c r="IF27" s="63"/>
      <c r="IG27" s="63"/>
      <c r="IH27" s="64"/>
      <c r="II27" s="66"/>
      <c r="IJ27" s="63"/>
      <c r="IK27" s="63"/>
      <c r="IL27" s="64"/>
      <c r="IM27" s="66"/>
      <c r="IN27" s="63"/>
      <c r="IO27" s="63"/>
      <c r="IP27" s="64"/>
    </row>
    <row r="28" spans="1:250" s="147" customFormat="1" ht="19.5" customHeight="1">
      <c r="A28" s="103"/>
      <c r="B28" s="82" t="s">
        <v>303</v>
      </c>
      <c r="C28" s="98"/>
      <c r="D28" s="104" t="s">
        <v>304</v>
      </c>
      <c r="E28" s="131">
        <f>SUM(E29)</f>
        <v>0</v>
      </c>
      <c r="F28" s="131"/>
      <c r="G28" s="131"/>
      <c r="H28" s="131">
        <f>SUM(H29)</f>
        <v>0</v>
      </c>
      <c r="I28" s="68"/>
      <c r="J28" s="69"/>
      <c r="K28" s="70"/>
      <c r="L28" s="68"/>
      <c r="M28" s="68"/>
      <c r="N28" s="69"/>
      <c r="O28" s="70"/>
      <c r="P28" s="68"/>
      <c r="Q28" s="68"/>
      <c r="R28" s="69"/>
      <c r="S28" s="70"/>
      <c r="T28" s="68"/>
      <c r="U28" s="68"/>
      <c r="V28" s="69"/>
      <c r="W28" s="70"/>
      <c r="X28" s="68"/>
      <c r="Y28" s="68"/>
      <c r="Z28" s="69"/>
      <c r="AA28" s="70"/>
      <c r="AB28" s="68"/>
      <c r="AC28" s="68"/>
      <c r="AD28" s="69"/>
      <c r="AE28" s="70"/>
      <c r="AF28" s="68"/>
      <c r="AG28" s="68"/>
      <c r="AH28" s="69"/>
      <c r="AI28" s="70"/>
      <c r="AJ28" s="68"/>
      <c r="AK28" s="68"/>
      <c r="AL28" s="69"/>
      <c r="AM28" s="70"/>
      <c r="AN28" s="68"/>
      <c r="AO28" s="68"/>
      <c r="AP28" s="69"/>
      <c r="AQ28" s="70"/>
      <c r="AR28" s="68"/>
      <c r="AS28" s="68"/>
      <c r="AT28" s="69"/>
      <c r="AU28" s="70"/>
      <c r="AV28" s="68"/>
      <c r="AW28" s="68"/>
      <c r="AX28" s="69"/>
      <c r="AY28" s="70"/>
      <c r="AZ28" s="68"/>
      <c r="BA28" s="68"/>
      <c r="BB28" s="69"/>
      <c r="BC28" s="70"/>
      <c r="BD28" s="68"/>
      <c r="BE28" s="68"/>
      <c r="BF28" s="69"/>
      <c r="BG28" s="70"/>
      <c r="BH28" s="68"/>
      <c r="BI28" s="68"/>
      <c r="BJ28" s="69"/>
      <c r="BK28" s="70"/>
      <c r="BL28" s="68"/>
      <c r="BM28" s="68"/>
      <c r="BN28" s="69"/>
      <c r="BO28" s="70"/>
      <c r="BP28" s="68"/>
      <c r="BQ28" s="68"/>
      <c r="BR28" s="69"/>
      <c r="BS28" s="70"/>
      <c r="BT28" s="68"/>
      <c r="BU28" s="68"/>
      <c r="BV28" s="69"/>
      <c r="BW28" s="70"/>
      <c r="BX28" s="68"/>
      <c r="BY28" s="68"/>
      <c r="BZ28" s="69"/>
      <c r="CA28" s="70"/>
      <c r="CB28" s="68"/>
      <c r="CC28" s="68"/>
      <c r="CD28" s="69"/>
      <c r="CE28" s="70"/>
      <c r="CF28" s="68"/>
      <c r="CG28" s="68"/>
      <c r="CH28" s="69"/>
      <c r="CI28" s="70"/>
      <c r="CJ28" s="68"/>
      <c r="CK28" s="68"/>
      <c r="CL28" s="69"/>
      <c r="CM28" s="70"/>
      <c r="CN28" s="68"/>
      <c r="CO28" s="68"/>
      <c r="CP28" s="69"/>
      <c r="CQ28" s="70"/>
      <c r="CR28" s="68"/>
      <c r="CS28" s="68"/>
      <c r="CT28" s="69"/>
      <c r="CU28" s="70"/>
      <c r="CV28" s="68"/>
      <c r="CW28" s="68"/>
      <c r="CX28" s="69"/>
      <c r="CY28" s="70"/>
      <c r="CZ28" s="68"/>
      <c r="DA28" s="68"/>
      <c r="DB28" s="69"/>
      <c r="DC28" s="70"/>
      <c r="DD28" s="68"/>
      <c r="DE28" s="68"/>
      <c r="DF28" s="69"/>
      <c r="DG28" s="70"/>
      <c r="DH28" s="68"/>
      <c r="DI28" s="68"/>
      <c r="DJ28" s="69"/>
      <c r="DK28" s="70"/>
      <c r="DL28" s="68"/>
      <c r="DM28" s="68"/>
      <c r="DN28" s="69"/>
      <c r="DO28" s="70"/>
      <c r="DP28" s="68"/>
      <c r="DQ28" s="68"/>
      <c r="DR28" s="69"/>
      <c r="DS28" s="70"/>
      <c r="DT28" s="68"/>
      <c r="DU28" s="68"/>
      <c r="DV28" s="69"/>
      <c r="DW28" s="70"/>
      <c r="DX28" s="68"/>
      <c r="DY28" s="68"/>
      <c r="DZ28" s="69"/>
      <c r="EA28" s="70"/>
      <c r="EB28" s="68"/>
      <c r="EC28" s="68"/>
      <c r="ED28" s="69"/>
      <c r="EE28" s="70"/>
      <c r="EF28" s="68"/>
      <c r="EG28" s="68"/>
      <c r="EH28" s="69"/>
      <c r="EI28" s="70"/>
      <c r="EJ28" s="68"/>
      <c r="EK28" s="68"/>
      <c r="EL28" s="69"/>
      <c r="EM28" s="70"/>
      <c r="EN28" s="68"/>
      <c r="EO28" s="68"/>
      <c r="EP28" s="69"/>
      <c r="EQ28" s="70"/>
      <c r="ER28" s="68"/>
      <c r="ES28" s="68"/>
      <c r="ET28" s="69"/>
      <c r="EU28" s="70"/>
      <c r="EV28" s="68"/>
      <c r="EW28" s="68"/>
      <c r="EX28" s="69"/>
      <c r="EY28" s="70"/>
      <c r="EZ28" s="68"/>
      <c r="FA28" s="68"/>
      <c r="FB28" s="69"/>
      <c r="FC28" s="70"/>
      <c r="FD28" s="68"/>
      <c r="FE28" s="68"/>
      <c r="FF28" s="69"/>
      <c r="FG28" s="70"/>
      <c r="FH28" s="68"/>
      <c r="FI28" s="68"/>
      <c r="FJ28" s="69"/>
      <c r="FK28" s="70"/>
      <c r="FL28" s="68"/>
      <c r="FM28" s="68"/>
      <c r="FN28" s="69"/>
      <c r="FO28" s="70"/>
      <c r="FP28" s="68"/>
      <c r="FQ28" s="68"/>
      <c r="FR28" s="69"/>
      <c r="FS28" s="70"/>
      <c r="FT28" s="68"/>
      <c r="FU28" s="68"/>
      <c r="FV28" s="69"/>
      <c r="FW28" s="70"/>
      <c r="FX28" s="68"/>
      <c r="FY28" s="68"/>
      <c r="FZ28" s="69"/>
      <c r="GA28" s="70"/>
      <c r="GB28" s="68"/>
      <c r="GC28" s="68"/>
      <c r="GD28" s="69"/>
      <c r="GE28" s="70"/>
      <c r="GF28" s="68"/>
      <c r="GG28" s="68"/>
      <c r="GH28" s="69"/>
      <c r="GI28" s="70"/>
      <c r="GJ28" s="68"/>
      <c r="GK28" s="68"/>
      <c r="GL28" s="69"/>
      <c r="GM28" s="70"/>
      <c r="GN28" s="68"/>
      <c r="GO28" s="68"/>
      <c r="GP28" s="69"/>
      <c r="GQ28" s="70"/>
      <c r="GR28" s="68"/>
      <c r="GS28" s="68"/>
      <c r="GT28" s="69"/>
      <c r="GU28" s="70"/>
      <c r="GV28" s="68"/>
      <c r="GW28" s="68"/>
      <c r="GX28" s="69"/>
      <c r="GY28" s="70"/>
      <c r="GZ28" s="68"/>
      <c r="HA28" s="68"/>
      <c r="HB28" s="69"/>
      <c r="HC28" s="70"/>
      <c r="HD28" s="68"/>
      <c r="HE28" s="68"/>
      <c r="HF28" s="69"/>
      <c r="HG28" s="70"/>
      <c r="HH28" s="68"/>
      <c r="HI28" s="68"/>
      <c r="HJ28" s="69"/>
      <c r="HK28" s="70"/>
      <c r="HL28" s="68"/>
      <c r="HM28" s="68"/>
      <c r="HN28" s="69"/>
      <c r="HO28" s="70"/>
      <c r="HP28" s="68"/>
      <c r="HQ28" s="68"/>
      <c r="HR28" s="69"/>
      <c r="HS28" s="70"/>
      <c r="HT28" s="68"/>
      <c r="HU28" s="68"/>
      <c r="HV28" s="69"/>
      <c r="HW28" s="70"/>
      <c r="HX28" s="68"/>
      <c r="HY28" s="68"/>
      <c r="HZ28" s="69"/>
      <c r="IA28" s="70"/>
      <c r="IB28" s="68"/>
      <c r="IC28" s="68"/>
      <c r="ID28" s="69"/>
      <c r="IE28" s="70"/>
      <c r="IF28" s="68"/>
      <c r="IG28" s="68"/>
      <c r="IH28" s="69"/>
      <c r="II28" s="70"/>
      <c r="IJ28" s="68"/>
      <c r="IK28" s="68"/>
      <c r="IL28" s="69"/>
      <c r="IM28" s="70"/>
      <c r="IN28" s="68"/>
      <c r="IO28" s="68"/>
      <c r="IP28" s="69"/>
    </row>
    <row r="29" spans="1:8" ht="55.5" customHeight="1">
      <c r="A29" s="79"/>
      <c r="B29" s="79"/>
      <c r="C29" s="87" t="s">
        <v>305</v>
      </c>
      <c r="D29" s="88" t="s">
        <v>306</v>
      </c>
      <c r="E29" s="210">
        <f>SUM(E479)</f>
        <v>0</v>
      </c>
      <c r="F29" s="210"/>
      <c r="G29" s="210"/>
      <c r="H29" s="89">
        <f>SUM(H479)</f>
        <v>0</v>
      </c>
    </row>
    <row r="30" spans="1:250" s="147" customFormat="1" ht="19.5" customHeight="1">
      <c r="A30" s="103"/>
      <c r="B30" s="82" t="s">
        <v>59</v>
      </c>
      <c r="C30" s="98"/>
      <c r="D30" s="104" t="s">
        <v>188</v>
      </c>
      <c r="E30" s="131">
        <f>SUM(E31:E51)</f>
        <v>3855190</v>
      </c>
      <c r="F30" s="131">
        <f>SUM(F31:F51)</f>
        <v>0</v>
      </c>
      <c r="G30" s="131">
        <f>SUM(G31:G51)</f>
        <v>0</v>
      </c>
      <c r="H30" s="131">
        <f>SUM(H31:H51)</f>
        <v>3855190</v>
      </c>
      <c r="I30" s="293">
        <f>SUM(E38:E48,E31)</f>
        <v>840904</v>
      </c>
      <c r="J30" s="293">
        <f>SUM(F38:F48,F31)</f>
        <v>0</v>
      </c>
      <c r="K30" s="293">
        <f>SUM(G38:G48,G31)</f>
        <v>0</v>
      </c>
      <c r="L30" s="293">
        <f>SUM(H38:H48,H31)</f>
        <v>840904</v>
      </c>
      <c r="M30" s="68"/>
      <c r="N30" s="69"/>
      <c r="O30" s="70"/>
      <c r="P30" s="68"/>
      <c r="Q30" s="68"/>
      <c r="R30" s="69"/>
      <c r="S30" s="70"/>
      <c r="T30" s="68"/>
      <c r="U30" s="68"/>
      <c r="V30" s="69"/>
      <c r="W30" s="70"/>
      <c r="X30" s="68"/>
      <c r="Y30" s="68"/>
      <c r="Z30" s="69"/>
      <c r="AA30" s="70"/>
      <c r="AB30" s="68"/>
      <c r="AC30" s="68"/>
      <c r="AD30" s="69"/>
      <c r="AE30" s="70"/>
      <c r="AF30" s="68"/>
      <c r="AG30" s="68"/>
      <c r="AH30" s="69"/>
      <c r="AI30" s="70"/>
      <c r="AJ30" s="68"/>
      <c r="AK30" s="68"/>
      <c r="AL30" s="69"/>
      <c r="AM30" s="70"/>
      <c r="AN30" s="68"/>
      <c r="AO30" s="68"/>
      <c r="AP30" s="69"/>
      <c r="AQ30" s="70"/>
      <c r="AR30" s="68"/>
      <c r="AS30" s="68"/>
      <c r="AT30" s="69"/>
      <c r="AU30" s="70"/>
      <c r="AV30" s="68"/>
      <c r="AW30" s="68"/>
      <c r="AX30" s="69"/>
      <c r="AY30" s="70"/>
      <c r="AZ30" s="68"/>
      <c r="BA30" s="68"/>
      <c r="BB30" s="69"/>
      <c r="BC30" s="70"/>
      <c r="BD30" s="68"/>
      <c r="BE30" s="68"/>
      <c r="BF30" s="69"/>
      <c r="BG30" s="70"/>
      <c r="BH30" s="68"/>
      <c r="BI30" s="68"/>
      <c r="BJ30" s="69"/>
      <c r="BK30" s="70"/>
      <c r="BL30" s="68"/>
      <c r="BM30" s="68"/>
      <c r="BN30" s="69"/>
      <c r="BO30" s="70"/>
      <c r="BP30" s="68"/>
      <c r="BQ30" s="68"/>
      <c r="BR30" s="69"/>
      <c r="BS30" s="70"/>
      <c r="BT30" s="68"/>
      <c r="BU30" s="68"/>
      <c r="BV30" s="69"/>
      <c r="BW30" s="70"/>
      <c r="BX30" s="68"/>
      <c r="BY30" s="68"/>
      <c r="BZ30" s="69"/>
      <c r="CA30" s="70"/>
      <c r="CB30" s="68"/>
      <c r="CC30" s="68"/>
      <c r="CD30" s="69"/>
      <c r="CE30" s="70"/>
      <c r="CF30" s="68"/>
      <c r="CG30" s="68"/>
      <c r="CH30" s="69"/>
      <c r="CI30" s="70"/>
      <c r="CJ30" s="68"/>
      <c r="CK30" s="68"/>
      <c r="CL30" s="69"/>
      <c r="CM30" s="70"/>
      <c r="CN30" s="68"/>
      <c r="CO30" s="68"/>
      <c r="CP30" s="69"/>
      <c r="CQ30" s="70"/>
      <c r="CR30" s="68"/>
      <c r="CS30" s="68"/>
      <c r="CT30" s="69"/>
      <c r="CU30" s="70"/>
      <c r="CV30" s="68"/>
      <c r="CW30" s="68"/>
      <c r="CX30" s="69"/>
      <c r="CY30" s="70"/>
      <c r="CZ30" s="68"/>
      <c r="DA30" s="68"/>
      <c r="DB30" s="69"/>
      <c r="DC30" s="70"/>
      <c r="DD30" s="68"/>
      <c r="DE30" s="68"/>
      <c r="DF30" s="69"/>
      <c r="DG30" s="70"/>
      <c r="DH30" s="68"/>
      <c r="DI30" s="68"/>
      <c r="DJ30" s="69"/>
      <c r="DK30" s="70"/>
      <c r="DL30" s="68"/>
      <c r="DM30" s="68"/>
      <c r="DN30" s="69"/>
      <c r="DO30" s="70"/>
      <c r="DP30" s="68"/>
      <c r="DQ30" s="68"/>
      <c r="DR30" s="69"/>
      <c r="DS30" s="70"/>
      <c r="DT30" s="68"/>
      <c r="DU30" s="68"/>
      <c r="DV30" s="69"/>
      <c r="DW30" s="70"/>
      <c r="DX30" s="68"/>
      <c r="DY30" s="68"/>
      <c r="DZ30" s="69"/>
      <c r="EA30" s="70"/>
      <c r="EB30" s="68"/>
      <c r="EC30" s="68"/>
      <c r="ED30" s="69"/>
      <c r="EE30" s="70"/>
      <c r="EF30" s="68"/>
      <c r="EG30" s="68"/>
      <c r="EH30" s="69"/>
      <c r="EI30" s="70"/>
      <c r="EJ30" s="68"/>
      <c r="EK30" s="68"/>
      <c r="EL30" s="69"/>
      <c r="EM30" s="70"/>
      <c r="EN30" s="68"/>
      <c r="EO30" s="68"/>
      <c r="EP30" s="69"/>
      <c r="EQ30" s="70"/>
      <c r="ER30" s="68"/>
      <c r="ES30" s="68"/>
      <c r="ET30" s="69"/>
      <c r="EU30" s="70"/>
      <c r="EV30" s="68"/>
      <c r="EW30" s="68"/>
      <c r="EX30" s="69"/>
      <c r="EY30" s="70"/>
      <c r="EZ30" s="68"/>
      <c r="FA30" s="68"/>
      <c r="FB30" s="69"/>
      <c r="FC30" s="70"/>
      <c r="FD30" s="68"/>
      <c r="FE30" s="68"/>
      <c r="FF30" s="69"/>
      <c r="FG30" s="70"/>
      <c r="FH30" s="68"/>
      <c r="FI30" s="68"/>
      <c r="FJ30" s="69"/>
      <c r="FK30" s="70"/>
      <c r="FL30" s="68"/>
      <c r="FM30" s="68"/>
      <c r="FN30" s="69"/>
      <c r="FO30" s="70"/>
      <c r="FP30" s="68"/>
      <c r="FQ30" s="68"/>
      <c r="FR30" s="69"/>
      <c r="FS30" s="70"/>
      <c r="FT30" s="68"/>
      <c r="FU30" s="68"/>
      <c r="FV30" s="69"/>
      <c r="FW30" s="70"/>
      <c r="FX30" s="68"/>
      <c r="FY30" s="68"/>
      <c r="FZ30" s="69"/>
      <c r="GA30" s="70"/>
      <c r="GB30" s="68"/>
      <c r="GC30" s="68"/>
      <c r="GD30" s="69"/>
      <c r="GE30" s="70"/>
      <c r="GF30" s="68"/>
      <c r="GG30" s="68"/>
      <c r="GH30" s="69"/>
      <c r="GI30" s="70"/>
      <c r="GJ30" s="68"/>
      <c r="GK30" s="68"/>
      <c r="GL30" s="69"/>
      <c r="GM30" s="70"/>
      <c r="GN30" s="68"/>
      <c r="GO30" s="68"/>
      <c r="GP30" s="69"/>
      <c r="GQ30" s="70"/>
      <c r="GR30" s="68"/>
      <c r="GS30" s="68"/>
      <c r="GT30" s="69"/>
      <c r="GU30" s="70"/>
      <c r="GV30" s="68"/>
      <c r="GW30" s="68"/>
      <c r="GX30" s="69"/>
      <c r="GY30" s="70"/>
      <c r="GZ30" s="68"/>
      <c r="HA30" s="68"/>
      <c r="HB30" s="69"/>
      <c r="HC30" s="70"/>
      <c r="HD30" s="68"/>
      <c r="HE30" s="68"/>
      <c r="HF30" s="69"/>
      <c r="HG30" s="70"/>
      <c r="HH30" s="68"/>
      <c r="HI30" s="68"/>
      <c r="HJ30" s="69"/>
      <c r="HK30" s="70"/>
      <c r="HL30" s="68"/>
      <c r="HM30" s="68"/>
      <c r="HN30" s="69"/>
      <c r="HO30" s="70"/>
      <c r="HP30" s="68"/>
      <c r="HQ30" s="68"/>
      <c r="HR30" s="69"/>
      <c r="HS30" s="70"/>
      <c r="HT30" s="68"/>
      <c r="HU30" s="68"/>
      <c r="HV30" s="69"/>
      <c r="HW30" s="70"/>
      <c r="HX30" s="68"/>
      <c r="HY30" s="68"/>
      <c r="HZ30" s="69"/>
      <c r="IA30" s="70"/>
      <c r="IB30" s="68"/>
      <c r="IC30" s="68"/>
      <c r="ID30" s="69"/>
      <c r="IE30" s="70"/>
      <c r="IF30" s="68"/>
      <c r="IG30" s="68"/>
      <c r="IH30" s="69"/>
      <c r="II30" s="70"/>
      <c r="IJ30" s="68"/>
      <c r="IK30" s="68"/>
      <c r="IL30" s="69"/>
      <c r="IM30" s="70"/>
      <c r="IN30" s="68"/>
      <c r="IO30" s="68"/>
      <c r="IP30" s="69"/>
    </row>
    <row r="31" spans="1:8" ht="24" customHeight="1">
      <c r="A31" s="79"/>
      <c r="B31" s="79"/>
      <c r="C31" s="87" t="s">
        <v>29</v>
      </c>
      <c r="D31" s="88" t="s">
        <v>144</v>
      </c>
      <c r="E31" s="210">
        <f aca="true" t="shared" si="2" ref="E31:H32">SUM(E597)</f>
        <v>11100</v>
      </c>
      <c r="F31" s="89"/>
      <c r="G31" s="89">
        <f t="shared" si="2"/>
        <v>0</v>
      </c>
      <c r="H31" s="89">
        <f t="shared" si="2"/>
        <v>11100</v>
      </c>
    </row>
    <row r="32" spans="1:8" ht="24" customHeight="1">
      <c r="A32" s="79"/>
      <c r="B32" s="79"/>
      <c r="C32" s="87" t="s">
        <v>60</v>
      </c>
      <c r="D32" s="88" t="s">
        <v>177</v>
      </c>
      <c r="E32" s="210">
        <f t="shared" si="2"/>
        <v>0</v>
      </c>
      <c r="F32" s="89"/>
      <c r="G32" s="89"/>
      <c r="H32" s="89">
        <f t="shared" si="2"/>
        <v>0</v>
      </c>
    </row>
    <row r="33" spans="1:8" ht="19.5" customHeight="1">
      <c r="A33" s="79"/>
      <c r="B33" s="79"/>
      <c r="C33" s="87" t="s">
        <v>20</v>
      </c>
      <c r="D33" s="88" t="s">
        <v>129</v>
      </c>
      <c r="E33" s="210">
        <f aca="true" t="shared" si="3" ref="E33:E49">SUM(E599)</f>
        <v>701400</v>
      </c>
      <c r="F33" s="89"/>
      <c r="G33" s="89"/>
      <c r="H33" s="89">
        <f aca="true" t="shared" si="4" ref="H33:H49">SUM(H599)</f>
        <v>701400</v>
      </c>
    </row>
    <row r="34" spans="1:8" ht="19.5" customHeight="1">
      <c r="A34" s="79"/>
      <c r="B34" s="79"/>
      <c r="C34" s="87" t="s">
        <v>308</v>
      </c>
      <c r="D34" s="88" t="s">
        <v>309</v>
      </c>
      <c r="E34" s="210">
        <f t="shared" si="3"/>
        <v>0</v>
      </c>
      <c r="F34" s="89"/>
      <c r="G34" s="89"/>
      <c r="H34" s="89">
        <f t="shared" si="4"/>
        <v>0</v>
      </c>
    </row>
    <row r="35" spans="1:8" ht="19.5" customHeight="1">
      <c r="A35" s="79"/>
      <c r="B35" s="79"/>
      <c r="C35" s="87" t="s">
        <v>21</v>
      </c>
      <c r="D35" s="88" t="s">
        <v>131</v>
      </c>
      <c r="E35" s="210">
        <f t="shared" si="3"/>
        <v>60000</v>
      </c>
      <c r="F35" s="89"/>
      <c r="G35" s="89"/>
      <c r="H35" s="89">
        <f t="shared" si="4"/>
        <v>60000</v>
      </c>
    </row>
    <row r="36" spans="1:8" ht="19.5" customHeight="1">
      <c r="A36" s="79"/>
      <c r="B36" s="79"/>
      <c r="C36" s="87" t="s">
        <v>22</v>
      </c>
      <c r="D36" s="88" t="s">
        <v>132</v>
      </c>
      <c r="E36" s="210">
        <f t="shared" si="3"/>
        <v>140800</v>
      </c>
      <c r="F36" s="89"/>
      <c r="G36" s="89"/>
      <c r="H36" s="89">
        <f t="shared" si="4"/>
        <v>140800</v>
      </c>
    </row>
    <row r="37" spans="1:8" ht="19.5" customHeight="1">
      <c r="A37" s="79"/>
      <c r="B37" s="79"/>
      <c r="C37" s="87" t="s">
        <v>23</v>
      </c>
      <c r="D37" s="88" t="s">
        <v>133</v>
      </c>
      <c r="E37" s="210">
        <f t="shared" si="3"/>
        <v>20900</v>
      </c>
      <c r="F37" s="89"/>
      <c r="G37" s="89"/>
      <c r="H37" s="89">
        <f t="shared" si="4"/>
        <v>20900</v>
      </c>
    </row>
    <row r="38" spans="1:8" ht="19.5" customHeight="1">
      <c r="A38" s="79"/>
      <c r="B38" s="79"/>
      <c r="C38" s="87" t="s">
        <v>61</v>
      </c>
      <c r="D38" s="88" t="s">
        <v>145</v>
      </c>
      <c r="E38" s="210">
        <f t="shared" si="3"/>
        <v>10000</v>
      </c>
      <c r="F38" s="89"/>
      <c r="G38" s="89"/>
      <c r="H38" s="89">
        <f t="shared" si="4"/>
        <v>10000</v>
      </c>
    </row>
    <row r="39" spans="1:8" ht="19.5" customHeight="1">
      <c r="A39" s="79" t="s">
        <v>58</v>
      </c>
      <c r="B39" s="79" t="s">
        <v>59</v>
      </c>
      <c r="C39" s="87" t="s">
        <v>12</v>
      </c>
      <c r="D39" s="88" t="s">
        <v>134</v>
      </c>
      <c r="E39" s="210">
        <f t="shared" si="3"/>
        <v>283500</v>
      </c>
      <c r="F39" s="89">
        <f>SUM(F605)</f>
        <v>0</v>
      </c>
      <c r="G39" s="89"/>
      <c r="H39" s="89">
        <f t="shared" si="4"/>
        <v>283500</v>
      </c>
    </row>
    <row r="40" spans="1:8" ht="19.5" customHeight="1">
      <c r="A40" s="80"/>
      <c r="B40" s="80"/>
      <c r="C40" s="105" t="s">
        <v>30</v>
      </c>
      <c r="D40" s="88" t="s">
        <v>135</v>
      </c>
      <c r="E40" s="210">
        <f t="shared" si="3"/>
        <v>35500</v>
      </c>
      <c r="F40" s="89">
        <f>SUM(F606)</f>
        <v>0</v>
      </c>
      <c r="G40" s="89"/>
      <c r="H40" s="89">
        <f t="shared" si="4"/>
        <v>35500</v>
      </c>
    </row>
    <row r="41" spans="1:8" ht="19.5" customHeight="1">
      <c r="A41" s="79"/>
      <c r="B41" s="79"/>
      <c r="C41" s="79" t="s">
        <v>31</v>
      </c>
      <c r="D41" s="88" t="s">
        <v>136</v>
      </c>
      <c r="E41" s="210">
        <f t="shared" si="3"/>
        <v>208200</v>
      </c>
      <c r="F41" s="89"/>
      <c r="G41" s="89">
        <f>SUM(G607)</f>
        <v>0</v>
      </c>
      <c r="H41" s="89">
        <f t="shared" si="4"/>
        <v>208200</v>
      </c>
    </row>
    <row r="42" spans="1:8" ht="19.5" customHeight="1">
      <c r="A42" s="79"/>
      <c r="B42" s="79"/>
      <c r="C42" s="79" t="s">
        <v>8</v>
      </c>
      <c r="D42" s="88" t="s">
        <v>128</v>
      </c>
      <c r="E42" s="210">
        <f t="shared" si="3"/>
        <v>211100</v>
      </c>
      <c r="F42" s="89"/>
      <c r="G42" s="89"/>
      <c r="H42" s="89">
        <f t="shared" si="4"/>
        <v>211100</v>
      </c>
    </row>
    <row r="43" spans="1:8" ht="19.5" customHeight="1">
      <c r="A43" s="79"/>
      <c r="B43" s="79"/>
      <c r="C43" s="79" t="s">
        <v>26</v>
      </c>
      <c r="D43" s="88" t="s">
        <v>137</v>
      </c>
      <c r="E43" s="210">
        <f t="shared" si="3"/>
        <v>4000</v>
      </c>
      <c r="F43" s="89"/>
      <c r="G43" s="89"/>
      <c r="H43" s="89">
        <f t="shared" si="4"/>
        <v>4000</v>
      </c>
    </row>
    <row r="44" spans="1:8" ht="19.5" customHeight="1">
      <c r="A44" s="92"/>
      <c r="B44" s="92"/>
      <c r="C44" s="105" t="s">
        <v>32</v>
      </c>
      <c r="D44" s="88" t="s">
        <v>138</v>
      </c>
      <c r="E44" s="210">
        <f t="shared" si="3"/>
        <v>24300</v>
      </c>
      <c r="F44" s="89"/>
      <c r="G44" s="89">
        <f>SUM(G610)</f>
        <v>0</v>
      </c>
      <c r="H44" s="89">
        <f t="shared" si="4"/>
        <v>24300</v>
      </c>
    </row>
    <row r="45" spans="1:8" ht="19.5" customHeight="1">
      <c r="A45" s="90"/>
      <c r="B45" s="90"/>
      <c r="C45" s="91" t="s">
        <v>33</v>
      </c>
      <c r="D45" s="88" t="s">
        <v>139</v>
      </c>
      <c r="E45" s="210">
        <f t="shared" si="3"/>
        <v>24300</v>
      </c>
      <c r="F45" s="89"/>
      <c r="G45" s="89">
        <f>SUM(G611)</f>
        <v>0</v>
      </c>
      <c r="H45" s="89">
        <f t="shared" si="4"/>
        <v>24300</v>
      </c>
    </row>
    <row r="46" spans="1:8" ht="19.5" customHeight="1">
      <c r="A46" s="90"/>
      <c r="B46" s="90"/>
      <c r="C46" s="91" t="s">
        <v>34</v>
      </c>
      <c r="D46" s="88" t="s">
        <v>146</v>
      </c>
      <c r="E46" s="210">
        <f t="shared" si="3"/>
        <v>21600</v>
      </c>
      <c r="F46" s="89"/>
      <c r="G46" s="89"/>
      <c r="H46" s="89">
        <f t="shared" si="4"/>
        <v>21600</v>
      </c>
    </row>
    <row r="47" spans="1:8" ht="26.25" customHeight="1">
      <c r="A47" s="92"/>
      <c r="B47" s="92"/>
      <c r="C47" s="105" t="s">
        <v>62</v>
      </c>
      <c r="D47" s="88" t="s">
        <v>147</v>
      </c>
      <c r="E47" s="210">
        <f t="shared" si="3"/>
        <v>7000</v>
      </c>
      <c r="F47" s="89"/>
      <c r="G47" s="89">
        <f>SUM(G613)</f>
        <v>0</v>
      </c>
      <c r="H47" s="89">
        <f t="shared" si="4"/>
        <v>7000</v>
      </c>
    </row>
    <row r="48" spans="1:8" ht="23.25" customHeight="1">
      <c r="A48" s="90"/>
      <c r="B48" s="90"/>
      <c r="C48" s="91" t="s">
        <v>63</v>
      </c>
      <c r="D48" s="88" t="s">
        <v>148</v>
      </c>
      <c r="E48" s="210">
        <f t="shared" si="3"/>
        <v>304</v>
      </c>
      <c r="F48" s="89"/>
      <c r="G48" s="89"/>
      <c r="H48" s="89">
        <f t="shared" si="4"/>
        <v>304</v>
      </c>
    </row>
    <row r="49" spans="1:8" ht="20.25" customHeight="1">
      <c r="A49" s="92"/>
      <c r="B49" s="92"/>
      <c r="C49" s="105" t="s">
        <v>64</v>
      </c>
      <c r="D49" s="88" t="s">
        <v>149</v>
      </c>
      <c r="E49" s="210">
        <f t="shared" si="3"/>
        <v>2091186</v>
      </c>
      <c r="F49" s="89"/>
      <c r="G49" s="89">
        <f>SUM(G615)</f>
        <v>0</v>
      </c>
      <c r="H49" s="89">
        <f t="shared" si="4"/>
        <v>2091186</v>
      </c>
    </row>
    <row r="50" spans="1:8" ht="20.25" customHeight="1">
      <c r="A50" s="307"/>
      <c r="B50" s="307"/>
      <c r="C50" s="125" t="s">
        <v>336</v>
      </c>
      <c r="D50" s="88" t="s">
        <v>149</v>
      </c>
      <c r="E50" s="210">
        <f aca="true" t="shared" si="5" ref="E50:H51">SUM(E616)</f>
        <v>0</v>
      </c>
      <c r="F50" s="89">
        <f t="shared" si="5"/>
        <v>0</v>
      </c>
      <c r="G50" s="89"/>
      <c r="H50" s="89">
        <f t="shared" si="5"/>
        <v>0</v>
      </c>
    </row>
    <row r="51" spans="1:8" ht="20.25" customHeight="1">
      <c r="A51" s="307"/>
      <c r="B51" s="307"/>
      <c r="C51" s="125" t="s">
        <v>337</v>
      </c>
      <c r="D51" s="88" t="s">
        <v>149</v>
      </c>
      <c r="E51" s="210">
        <f t="shared" si="5"/>
        <v>0</v>
      </c>
      <c r="F51" s="89">
        <f t="shared" si="5"/>
        <v>0</v>
      </c>
      <c r="G51" s="89"/>
      <c r="H51" s="89">
        <f t="shared" si="5"/>
        <v>0</v>
      </c>
    </row>
    <row r="52" spans="1:12" ht="19.5" customHeight="1">
      <c r="A52" s="102">
        <v>700</v>
      </c>
      <c r="B52" s="95"/>
      <c r="C52" s="95"/>
      <c r="D52" s="96" t="s">
        <v>150</v>
      </c>
      <c r="E52" s="309">
        <f>SUM(E53)</f>
        <v>17000</v>
      </c>
      <c r="F52" s="81">
        <f>SUM(F53)</f>
        <v>0</v>
      </c>
      <c r="G52" s="81"/>
      <c r="H52" s="81">
        <f>SUM(H53)</f>
        <v>17000</v>
      </c>
      <c r="I52" s="150">
        <f>SUM(E54)</f>
        <v>17000</v>
      </c>
      <c r="J52" s="150">
        <f>SUM(F54)</f>
        <v>0</v>
      </c>
      <c r="K52" s="150">
        <f>SUM(G52)</f>
        <v>0</v>
      </c>
      <c r="L52" s="150">
        <f>SUM(I52:J52)-K52</f>
        <v>17000</v>
      </c>
    </row>
    <row r="53" spans="1:8" s="146" customFormat="1" ht="19.5" customHeight="1">
      <c r="A53" s="103"/>
      <c r="B53" s="106" t="s">
        <v>15</v>
      </c>
      <c r="C53" s="107"/>
      <c r="D53" s="108" t="s">
        <v>189</v>
      </c>
      <c r="E53" s="235">
        <f>SUM(E54:E55)</f>
        <v>17000</v>
      </c>
      <c r="F53" s="86">
        <f>SUM(F54:F55)</f>
        <v>0</v>
      </c>
      <c r="G53" s="86"/>
      <c r="H53" s="86">
        <f>SUM(H54:H55)</f>
        <v>17000</v>
      </c>
    </row>
    <row r="54" spans="1:8" s="148" customFormat="1" ht="19.5" customHeight="1">
      <c r="A54" s="175"/>
      <c r="B54" s="175"/>
      <c r="C54" s="169">
        <v>4300</v>
      </c>
      <c r="D54" s="88" t="s">
        <v>128</v>
      </c>
      <c r="E54" s="236">
        <f>SUM(E483)</f>
        <v>17000</v>
      </c>
      <c r="F54" s="109">
        <f>SUM(F483)</f>
        <v>0</v>
      </c>
      <c r="G54" s="236"/>
      <c r="H54" s="109">
        <f>SUM(H483)</f>
        <v>17000</v>
      </c>
    </row>
    <row r="55" spans="1:8" s="148" customFormat="1" ht="19.5" customHeight="1">
      <c r="A55" s="304"/>
      <c r="B55" s="304"/>
      <c r="C55" s="305">
        <v>6060</v>
      </c>
      <c r="D55" s="88" t="s">
        <v>140</v>
      </c>
      <c r="E55" s="236">
        <f>SUM(E484)</f>
        <v>0</v>
      </c>
      <c r="F55" s="109">
        <f>SUM(F484)</f>
        <v>0</v>
      </c>
      <c r="G55" s="109"/>
      <c r="H55" s="109">
        <f>SUM(H484)</f>
        <v>0</v>
      </c>
    </row>
    <row r="56" spans="1:8" ht="19.5" customHeight="1">
      <c r="A56" s="102">
        <v>710</v>
      </c>
      <c r="B56" s="95"/>
      <c r="C56" s="95"/>
      <c r="D56" s="96" t="s">
        <v>151</v>
      </c>
      <c r="E56" s="309">
        <f>SUM(E57,E59,E61)</f>
        <v>312000</v>
      </c>
      <c r="F56" s="81">
        <f>SUM(F57,F59,F61)</f>
        <v>0</v>
      </c>
      <c r="G56" s="81">
        <f>SUM(G57,G59,G61)</f>
        <v>0</v>
      </c>
      <c r="H56" s="81">
        <f>SUM(H57,H59,H61)</f>
        <v>312000</v>
      </c>
    </row>
    <row r="57" spans="1:12" s="146" customFormat="1" ht="27.75" customHeight="1">
      <c r="A57" s="103"/>
      <c r="B57" s="77" t="s">
        <v>18</v>
      </c>
      <c r="C57" s="98"/>
      <c r="D57" s="83" t="s">
        <v>190</v>
      </c>
      <c r="E57" s="235">
        <f>SUM(E58)</f>
        <v>89100</v>
      </c>
      <c r="F57" s="86">
        <f>SUM(F58)</f>
        <v>0</v>
      </c>
      <c r="G57" s="86"/>
      <c r="H57" s="86">
        <f>SUM(H58)</f>
        <v>89100</v>
      </c>
      <c r="I57" s="289">
        <f>SUM(E57)</f>
        <v>89100</v>
      </c>
      <c r="J57" s="289">
        <f>SUM(F57)</f>
        <v>0</v>
      </c>
      <c r="K57" s="289">
        <f>SUM(G57)</f>
        <v>0</v>
      </c>
      <c r="L57" s="289">
        <f>SUM(H57)</f>
        <v>89100</v>
      </c>
    </row>
    <row r="58" spans="1:8" ht="19.5" customHeight="1">
      <c r="A58" s="79"/>
      <c r="B58" s="79"/>
      <c r="C58" s="79" t="s">
        <v>8</v>
      </c>
      <c r="D58" s="88" t="s">
        <v>128</v>
      </c>
      <c r="E58" s="232">
        <f>SUM(E486)</f>
        <v>89100</v>
      </c>
      <c r="F58" s="100">
        <f>SUM(F486)</f>
        <v>0</v>
      </c>
      <c r="G58" s="232"/>
      <c r="H58" s="100">
        <f>SUM(H486)</f>
        <v>89100</v>
      </c>
    </row>
    <row r="59" spans="1:12" s="146" customFormat="1" ht="19.5" customHeight="1">
      <c r="A59" s="77"/>
      <c r="B59" s="77" t="s">
        <v>55</v>
      </c>
      <c r="C59" s="77"/>
      <c r="D59" s="83" t="s">
        <v>191</v>
      </c>
      <c r="E59" s="235">
        <f>SUM(E60)</f>
        <v>5900</v>
      </c>
      <c r="F59" s="86"/>
      <c r="G59" s="86">
        <f>SUM(G60)</f>
        <v>0</v>
      </c>
      <c r="H59" s="86">
        <f>SUM(H60)</f>
        <v>5900</v>
      </c>
      <c r="I59" s="289">
        <f>SUM(E59)</f>
        <v>5900</v>
      </c>
      <c r="J59" s="289">
        <f>SUM(F59)</f>
        <v>0</v>
      </c>
      <c r="K59" s="289">
        <f>SUM(G59)</f>
        <v>0</v>
      </c>
      <c r="L59" s="289">
        <f>SUM(H59)</f>
        <v>5900</v>
      </c>
    </row>
    <row r="60" spans="1:8" ht="18.75" customHeight="1">
      <c r="A60" s="79"/>
      <c r="B60" s="79"/>
      <c r="C60" s="79" t="s">
        <v>8</v>
      </c>
      <c r="D60" s="88" t="s">
        <v>128</v>
      </c>
      <c r="E60" s="232">
        <f>SUM(E488)</f>
        <v>5900</v>
      </c>
      <c r="F60" s="100"/>
      <c r="G60" s="100">
        <f>SUM(G488)</f>
        <v>0</v>
      </c>
      <c r="H60" s="100">
        <f>SUM(H488)</f>
        <v>5900</v>
      </c>
    </row>
    <row r="61" spans="1:12" s="146" customFormat="1" ht="19.5" customHeight="1">
      <c r="A61" s="77"/>
      <c r="B61" s="77" t="s">
        <v>65</v>
      </c>
      <c r="C61" s="77"/>
      <c r="D61" s="85" t="s">
        <v>192</v>
      </c>
      <c r="E61" s="235">
        <f>SUM(E62:E74)</f>
        <v>217000</v>
      </c>
      <c r="F61" s="86">
        <f>SUM(F62:F74)</f>
        <v>0</v>
      </c>
      <c r="G61" s="86">
        <f>SUM(G62:G74)</f>
        <v>0</v>
      </c>
      <c r="H61" s="86">
        <f>SUM(H62:H74)</f>
        <v>217000</v>
      </c>
      <c r="I61" s="289">
        <f>SUM(E69:E73,E62)</f>
        <v>36181</v>
      </c>
      <c r="J61" s="289">
        <f>SUM(F69:F73,F62)</f>
        <v>0</v>
      </c>
      <c r="K61" s="289">
        <f>SUM(G69:G73,G62)</f>
        <v>0</v>
      </c>
      <c r="L61" s="289">
        <f>SUM(H69:H73,H62)</f>
        <v>36181</v>
      </c>
    </row>
    <row r="62" spans="1:8" ht="21.75" customHeight="1">
      <c r="A62" s="79"/>
      <c r="B62" s="79"/>
      <c r="C62" s="79" t="s">
        <v>29</v>
      </c>
      <c r="D62" s="88" t="s">
        <v>144</v>
      </c>
      <c r="E62" s="232">
        <f aca="true" t="shared" si="6" ref="E62:G74">SUM(E626)</f>
        <v>300</v>
      </c>
      <c r="F62" s="100"/>
      <c r="G62" s="100"/>
      <c r="H62" s="100">
        <f>SUM(H626)</f>
        <v>300</v>
      </c>
    </row>
    <row r="63" spans="1:8" ht="19.5" customHeight="1">
      <c r="A63" s="79"/>
      <c r="B63" s="79"/>
      <c r="C63" s="79" t="s">
        <v>20</v>
      </c>
      <c r="D63" s="88" t="s">
        <v>129</v>
      </c>
      <c r="E63" s="232">
        <f t="shared" si="6"/>
        <v>48000</v>
      </c>
      <c r="F63" s="100"/>
      <c r="G63" s="100">
        <f t="shared" si="6"/>
        <v>0</v>
      </c>
      <c r="H63" s="100">
        <f>SUM(H627)</f>
        <v>48000</v>
      </c>
    </row>
    <row r="64" spans="1:8" ht="19.5" customHeight="1">
      <c r="A64" s="79"/>
      <c r="B64" s="79"/>
      <c r="C64" s="79" t="s">
        <v>313</v>
      </c>
      <c r="D64" s="88" t="s">
        <v>309</v>
      </c>
      <c r="E64" s="232">
        <f t="shared" si="6"/>
        <v>0</v>
      </c>
      <c r="F64" s="100"/>
      <c r="G64" s="100"/>
      <c r="H64" s="100">
        <f>SUM(H628)</f>
        <v>0</v>
      </c>
    </row>
    <row r="65" spans="1:8" ht="24.75" customHeight="1">
      <c r="A65" s="79"/>
      <c r="B65" s="79"/>
      <c r="C65" s="79" t="s">
        <v>57</v>
      </c>
      <c r="D65" s="88" t="s">
        <v>130</v>
      </c>
      <c r="E65" s="232">
        <f t="shared" si="6"/>
        <v>88282</v>
      </c>
      <c r="F65" s="100">
        <f t="shared" si="6"/>
        <v>0</v>
      </c>
      <c r="G65" s="100"/>
      <c r="H65" s="100">
        <f aca="true" t="shared" si="7" ref="H65:H74">SUM(H629)</f>
        <v>88282</v>
      </c>
    </row>
    <row r="66" spans="1:8" ht="19.5" customHeight="1">
      <c r="A66" s="79"/>
      <c r="B66" s="79"/>
      <c r="C66" s="79" t="s">
        <v>21</v>
      </c>
      <c r="D66" s="88" t="s">
        <v>131</v>
      </c>
      <c r="E66" s="232">
        <f t="shared" si="6"/>
        <v>10285</v>
      </c>
      <c r="F66" s="100"/>
      <c r="G66" s="100">
        <f t="shared" si="6"/>
        <v>0</v>
      </c>
      <c r="H66" s="100">
        <f t="shared" si="7"/>
        <v>10285</v>
      </c>
    </row>
    <row r="67" spans="1:8" ht="19.5" customHeight="1">
      <c r="A67" s="79"/>
      <c r="B67" s="79"/>
      <c r="C67" s="79" t="s">
        <v>22</v>
      </c>
      <c r="D67" s="88" t="s">
        <v>132</v>
      </c>
      <c r="E67" s="232">
        <f t="shared" si="6"/>
        <v>26660</v>
      </c>
      <c r="F67" s="100"/>
      <c r="G67" s="100">
        <f t="shared" si="6"/>
        <v>0</v>
      </c>
      <c r="H67" s="100">
        <f t="shared" si="7"/>
        <v>26660</v>
      </c>
    </row>
    <row r="68" spans="1:8" ht="19.5" customHeight="1">
      <c r="A68" s="80"/>
      <c r="B68" s="80"/>
      <c r="C68" s="80" t="s">
        <v>23</v>
      </c>
      <c r="D68" s="88" t="s">
        <v>133</v>
      </c>
      <c r="E68" s="232">
        <f t="shared" si="6"/>
        <v>3592</v>
      </c>
      <c r="F68" s="100">
        <f t="shared" si="6"/>
        <v>0</v>
      </c>
      <c r="G68" s="100"/>
      <c r="H68" s="100">
        <f t="shared" si="7"/>
        <v>3592</v>
      </c>
    </row>
    <row r="69" spans="1:8" ht="19.5" customHeight="1">
      <c r="A69" s="79"/>
      <c r="B69" s="79"/>
      <c r="C69" s="79" t="s">
        <v>12</v>
      </c>
      <c r="D69" s="88" t="s">
        <v>134</v>
      </c>
      <c r="E69" s="232">
        <f t="shared" si="6"/>
        <v>10871</v>
      </c>
      <c r="F69" s="100">
        <f t="shared" si="6"/>
        <v>0</v>
      </c>
      <c r="G69" s="100"/>
      <c r="H69" s="100">
        <f t="shared" si="7"/>
        <v>10871</v>
      </c>
    </row>
    <row r="70" spans="1:8" ht="19.5" customHeight="1">
      <c r="A70" s="79"/>
      <c r="B70" s="79"/>
      <c r="C70" s="79" t="s">
        <v>31</v>
      </c>
      <c r="D70" s="88" t="s">
        <v>136</v>
      </c>
      <c r="E70" s="232">
        <f t="shared" si="6"/>
        <v>10000</v>
      </c>
      <c r="F70" s="100"/>
      <c r="G70" s="100"/>
      <c r="H70" s="100">
        <f t="shared" si="7"/>
        <v>10000</v>
      </c>
    </row>
    <row r="71" spans="1:8" ht="19.5" customHeight="1">
      <c r="A71" s="79"/>
      <c r="B71" s="79"/>
      <c r="C71" s="79" t="s">
        <v>8</v>
      </c>
      <c r="D71" s="88" t="s">
        <v>128</v>
      </c>
      <c r="E71" s="232">
        <f t="shared" si="6"/>
        <v>6400</v>
      </c>
      <c r="F71" s="100"/>
      <c r="G71" s="100">
        <f t="shared" si="6"/>
        <v>0</v>
      </c>
      <c r="H71" s="100">
        <f t="shared" si="7"/>
        <v>6400</v>
      </c>
    </row>
    <row r="72" spans="1:8" ht="19.5" customHeight="1">
      <c r="A72" s="79"/>
      <c r="B72" s="79"/>
      <c r="C72" s="79" t="s">
        <v>26</v>
      </c>
      <c r="D72" s="88" t="s">
        <v>137</v>
      </c>
      <c r="E72" s="232">
        <f t="shared" si="6"/>
        <v>5000</v>
      </c>
      <c r="F72" s="100">
        <f t="shared" si="6"/>
        <v>0</v>
      </c>
      <c r="G72" s="100"/>
      <c r="H72" s="100">
        <f t="shared" si="7"/>
        <v>5000</v>
      </c>
    </row>
    <row r="73" spans="1:8" ht="26.25" customHeight="1">
      <c r="A73" s="79"/>
      <c r="B73" s="79"/>
      <c r="C73" s="79" t="s">
        <v>33</v>
      </c>
      <c r="D73" s="88" t="s">
        <v>139</v>
      </c>
      <c r="E73" s="232">
        <f t="shared" si="6"/>
        <v>3610</v>
      </c>
      <c r="F73" s="100"/>
      <c r="G73" s="100"/>
      <c r="H73" s="100">
        <f t="shared" si="7"/>
        <v>3610</v>
      </c>
    </row>
    <row r="74" spans="1:8" ht="26.25" customHeight="1">
      <c r="A74" s="79"/>
      <c r="B74" s="79"/>
      <c r="C74" s="79" t="s">
        <v>35</v>
      </c>
      <c r="D74" s="88" t="s">
        <v>250</v>
      </c>
      <c r="E74" s="232">
        <f t="shared" si="6"/>
        <v>4000</v>
      </c>
      <c r="F74" s="100"/>
      <c r="G74" s="100"/>
      <c r="H74" s="100">
        <f t="shared" si="7"/>
        <v>4000</v>
      </c>
    </row>
    <row r="75" spans="1:8" ht="19.5" customHeight="1">
      <c r="A75" s="102">
        <v>750</v>
      </c>
      <c r="B75" s="95"/>
      <c r="C75" s="95"/>
      <c r="D75" s="96" t="s">
        <v>152</v>
      </c>
      <c r="E75" s="309">
        <f>SUM(E76,E81,E88,E109)</f>
        <v>4254580</v>
      </c>
      <c r="F75" s="81">
        <f>SUM(F76,F81,F88,F109)</f>
        <v>0</v>
      </c>
      <c r="G75" s="81">
        <f>SUM(G76,G81,G88,G109)</f>
        <v>0</v>
      </c>
      <c r="H75" s="81">
        <f>SUM(H76,H81,H88,H109)</f>
        <v>4254580</v>
      </c>
    </row>
    <row r="76" spans="1:8" s="147" customFormat="1" ht="19.5" customHeight="1">
      <c r="A76" s="103"/>
      <c r="B76" s="110">
        <v>75011</v>
      </c>
      <c r="C76" s="98"/>
      <c r="D76" s="99" t="s">
        <v>193</v>
      </c>
      <c r="E76" s="235">
        <f>SUM(E77:E80)</f>
        <v>160980</v>
      </c>
      <c r="F76" s="235"/>
      <c r="G76" s="235"/>
      <c r="H76" s="86">
        <f>SUM(H77:H80)</f>
        <v>160980</v>
      </c>
    </row>
    <row r="77" spans="1:8" ht="19.5" customHeight="1">
      <c r="A77" s="79"/>
      <c r="B77" s="79"/>
      <c r="C77" s="79" t="s">
        <v>20</v>
      </c>
      <c r="D77" s="88" t="s">
        <v>129</v>
      </c>
      <c r="E77" s="232">
        <f aca="true" t="shared" si="8" ref="E77:H80">SUM(E490)</f>
        <v>134830</v>
      </c>
      <c r="F77" s="232"/>
      <c r="G77" s="232"/>
      <c r="H77" s="100">
        <f t="shared" si="8"/>
        <v>134830</v>
      </c>
    </row>
    <row r="78" spans="1:8" ht="19.5" customHeight="1">
      <c r="A78" s="79"/>
      <c r="B78" s="79"/>
      <c r="C78" s="79" t="s">
        <v>22</v>
      </c>
      <c r="D78" s="88" t="s">
        <v>132</v>
      </c>
      <c r="E78" s="232">
        <f t="shared" si="8"/>
        <v>22846</v>
      </c>
      <c r="F78" s="232"/>
      <c r="G78" s="232"/>
      <c r="H78" s="100">
        <f t="shared" si="8"/>
        <v>22846</v>
      </c>
    </row>
    <row r="79" spans="1:8" ht="19.5" customHeight="1">
      <c r="A79" s="79"/>
      <c r="B79" s="79"/>
      <c r="C79" s="79" t="s">
        <v>23</v>
      </c>
      <c r="D79" s="88" t="s">
        <v>133</v>
      </c>
      <c r="E79" s="232">
        <f t="shared" si="8"/>
        <v>3304</v>
      </c>
      <c r="F79" s="232"/>
      <c r="G79" s="232"/>
      <c r="H79" s="100">
        <f t="shared" si="8"/>
        <v>3304</v>
      </c>
    </row>
    <row r="80" spans="1:8" ht="21" customHeight="1">
      <c r="A80" s="176"/>
      <c r="B80" s="80"/>
      <c r="C80" s="80" t="s">
        <v>33</v>
      </c>
      <c r="D80" s="88" t="s">
        <v>139</v>
      </c>
      <c r="E80" s="232">
        <f t="shared" si="8"/>
        <v>0</v>
      </c>
      <c r="F80" s="232"/>
      <c r="G80" s="232"/>
      <c r="H80" s="100">
        <f t="shared" si="8"/>
        <v>0</v>
      </c>
    </row>
    <row r="81" spans="1:12" s="147" customFormat="1" ht="19.5" customHeight="1">
      <c r="A81" s="82"/>
      <c r="B81" s="82" t="s">
        <v>24</v>
      </c>
      <c r="C81" s="77"/>
      <c r="D81" s="111" t="s">
        <v>194</v>
      </c>
      <c r="E81" s="235">
        <f>SUM(E82:E87)</f>
        <v>264600</v>
      </c>
      <c r="F81" s="86">
        <f>SUM(F82:F87)</f>
        <v>0</v>
      </c>
      <c r="G81" s="86">
        <f>SUM(G82:G87)</f>
        <v>0</v>
      </c>
      <c r="H81" s="86">
        <f>SUM(H82:H87)</f>
        <v>264600</v>
      </c>
      <c r="I81" s="292">
        <f>SUM(E81)</f>
        <v>264600</v>
      </c>
      <c r="J81" s="292">
        <f>SUM(F81)</f>
        <v>0</v>
      </c>
      <c r="K81" s="292">
        <f>SUM(G81)</f>
        <v>0</v>
      </c>
      <c r="L81" s="292">
        <f>SUM(H81)</f>
        <v>264600</v>
      </c>
    </row>
    <row r="82" spans="1:8" ht="19.5" customHeight="1">
      <c r="A82" s="79"/>
      <c r="B82" s="79"/>
      <c r="C82" s="87" t="s">
        <v>25</v>
      </c>
      <c r="D82" s="88" t="s">
        <v>142</v>
      </c>
      <c r="E82" s="210">
        <f>SUM(E495)</f>
        <v>251000</v>
      </c>
      <c r="F82" s="89">
        <f>SUM(F495)</f>
        <v>0</v>
      </c>
      <c r="G82" s="89"/>
      <c r="H82" s="89">
        <f aca="true" t="shared" si="9" ref="H82:H87">SUM(H495)</f>
        <v>251000</v>
      </c>
    </row>
    <row r="83" spans="1:8" ht="19.5" customHeight="1">
      <c r="A83" s="79"/>
      <c r="B83" s="79"/>
      <c r="C83" s="87" t="s">
        <v>22</v>
      </c>
      <c r="D83" s="88" t="s">
        <v>153</v>
      </c>
      <c r="E83" s="210">
        <f>SUM(E496)</f>
        <v>0</v>
      </c>
      <c r="F83" s="210"/>
      <c r="G83" s="210"/>
      <c r="H83" s="89">
        <f t="shared" si="9"/>
        <v>0</v>
      </c>
    </row>
    <row r="84" spans="1:8" ht="19.5" customHeight="1">
      <c r="A84" s="79"/>
      <c r="B84" s="79"/>
      <c r="C84" s="87" t="s">
        <v>12</v>
      </c>
      <c r="D84" s="88" t="s">
        <v>134</v>
      </c>
      <c r="E84" s="210">
        <f>SUM(E497)</f>
        <v>8500</v>
      </c>
      <c r="F84" s="89">
        <f>SUM(F497)</f>
        <v>0</v>
      </c>
      <c r="G84" s="89">
        <f>SUM(G497)</f>
        <v>0</v>
      </c>
      <c r="H84" s="89">
        <f t="shared" si="9"/>
        <v>8500</v>
      </c>
    </row>
    <row r="85" spans="1:8" ht="19.5" customHeight="1">
      <c r="A85" s="79"/>
      <c r="B85" s="79"/>
      <c r="C85" s="87" t="s">
        <v>8</v>
      </c>
      <c r="D85" s="88" t="s">
        <v>128</v>
      </c>
      <c r="E85" s="210">
        <f>SUM(E498)</f>
        <v>3000</v>
      </c>
      <c r="F85" s="89">
        <f>SUM(F498)</f>
        <v>0</v>
      </c>
      <c r="G85" s="89">
        <f>SUM(G498)</f>
        <v>0</v>
      </c>
      <c r="H85" s="89">
        <f t="shared" si="9"/>
        <v>3000</v>
      </c>
    </row>
    <row r="86" spans="1:8" ht="19.5" customHeight="1">
      <c r="A86" s="79"/>
      <c r="B86" s="79"/>
      <c r="C86" s="87" t="s">
        <v>26</v>
      </c>
      <c r="D86" s="88" t="s">
        <v>137</v>
      </c>
      <c r="E86" s="210">
        <f>SUM(E499)</f>
        <v>1050</v>
      </c>
      <c r="F86" s="210"/>
      <c r="G86" s="210"/>
      <c r="H86" s="89">
        <f t="shared" si="9"/>
        <v>1050</v>
      </c>
    </row>
    <row r="87" spans="1:8" ht="19.5" customHeight="1">
      <c r="A87" s="79"/>
      <c r="B87" s="79"/>
      <c r="C87" s="87" t="s">
        <v>27</v>
      </c>
      <c r="D87" s="88" t="s">
        <v>154</v>
      </c>
      <c r="E87" s="210">
        <f>SUM(E500)</f>
        <v>1050</v>
      </c>
      <c r="F87" s="210"/>
      <c r="G87" s="210"/>
      <c r="H87" s="89">
        <f t="shared" si="9"/>
        <v>1050</v>
      </c>
    </row>
    <row r="88" spans="1:12" s="147" customFormat="1" ht="19.5" customHeight="1">
      <c r="A88" s="82"/>
      <c r="B88" s="82" t="s">
        <v>28</v>
      </c>
      <c r="C88" s="77"/>
      <c r="D88" s="111" t="s">
        <v>195</v>
      </c>
      <c r="E88" s="235">
        <f>SUM(E89:E107)</f>
        <v>3800000</v>
      </c>
      <c r="F88" s="86">
        <f>SUM(F89:F107)</f>
        <v>0</v>
      </c>
      <c r="G88" s="86">
        <f>SUM(G89:G107)</f>
        <v>0</v>
      </c>
      <c r="H88" s="86">
        <f>SUM(H89:H108)</f>
        <v>3800000</v>
      </c>
      <c r="I88" s="292">
        <f>SUM(E95:E106,E89)</f>
        <v>1326285</v>
      </c>
      <c r="J88" s="292">
        <f>SUM(F95:F106,F89)</f>
        <v>0</v>
      </c>
      <c r="K88" s="292">
        <f>SUM(G95:G106,G89)</f>
        <v>0</v>
      </c>
      <c r="L88" s="292">
        <f>SUM(H95:H106,H89)</f>
        <v>1326285</v>
      </c>
    </row>
    <row r="89" spans="1:8" ht="22.5" customHeight="1">
      <c r="A89" s="79"/>
      <c r="B89" s="79"/>
      <c r="C89" s="87" t="s">
        <v>29</v>
      </c>
      <c r="D89" s="88" t="s">
        <v>144</v>
      </c>
      <c r="E89" s="210">
        <f>SUM(E502)</f>
        <v>18000</v>
      </c>
      <c r="F89" s="89">
        <f>SUM(F502)</f>
        <v>0</v>
      </c>
      <c r="G89" s="89"/>
      <c r="H89" s="89">
        <f>SUM(H502)</f>
        <v>18000</v>
      </c>
    </row>
    <row r="90" spans="1:8" ht="19.5" customHeight="1">
      <c r="A90" s="79"/>
      <c r="B90" s="79"/>
      <c r="C90" s="87" t="s">
        <v>20</v>
      </c>
      <c r="D90" s="88" t="s">
        <v>129</v>
      </c>
      <c r="E90" s="210">
        <f aca="true" t="shared" si="10" ref="E90:E99">SUM(E503)</f>
        <v>1920295</v>
      </c>
      <c r="F90" s="89"/>
      <c r="G90" s="89"/>
      <c r="H90" s="89">
        <f>SUM(H503)</f>
        <v>1920295</v>
      </c>
    </row>
    <row r="91" spans="1:8" ht="19.5" customHeight="1">
      <c r="A91" s="79"/>
      <c r="B91" s="79"/>
      <c r="C91" s="87" t="s">
        <v>313</v>
      </c>
      <c r="D91" s="88" t="s">
        <v>309</v>
      </c>
      <c r="E91" s="210">
        <f t="shared" si="10"/>
        <v>6100</v>
      </c>
      <c r="F91" s="89"/>
      <c r="G91" s="89"/>
      <c r="H91" s="89">
        <f>SUM(H504)</f>
        <v>6100</v>
      </c>
    </row>
    <row r="92" spans="1:8" ht="19.5" customHeight="1">
      <c r="A92" s="79"/>
      <c r="B92" s="79"/>
      <c r="C92" s="87" t="s">
        <v>21</v>
      </c>
      <c r="D92" s="88" t="s">
        <v>131</v>
      </c>
      <c r="E92" s="210">
        <f t="shared" si="10"/>
        <v>132341</v>
      </c>
      <c r="F92" s="89"/>
      <c r="G92" s="89"/>
      <c r="H92" s="89">
        <f aca="true" t="shared" si="11" ref="H92:H99">SUM(H505)</f>
        <v>132341</v>
      </c>
    </row>
    <row r="93" spans="1:8" ht="19.5" customHeight="1">
      <c r="A93" s="79"/>
      <c r="B93" s="79"/>
      <c r="C93" s="87" t="s">
        <v>22</v>
      </c>
      <c r="D93" s="88" t="s">
        <v>132</v>
      </c>
      <c r="E93" s="210">
        <f t="shared" si="10"/>
        <v>337052</v>
      </c>
      <c r="F93" s="89"/>
      <c r="G93" s="89">
        <f>SUM(G506)</f>
        <v>0</v>
      </c>
      <c r="H93" s="89">
        <f t="shared" si="11"/>
        <v>337052</v>
      </c>
    </row>
    <row r="94" spans="1:8" ht="19.5" customHeight="1">
      <c r="A94" s="79"/>
      <c r="B94" s="79"/>
      <c r="C94" s="87" t="s">
        <v>23</v>
      </c>
      <c r="D94" s="88" t="s">
        <v>133</v>
      </c>
      <c r="E94" s="210">
        <f t="shared" si="10"/>
        <v>47927</v>
      </c>
      <c r="F94" s="89"/>
      <c r="G94" s="89"/>
      <c r="H94" s="89">
        <f t="shared" si="11"/>
        <v>47927</v>
      </c>
    </row>
    <row r="95" spans="1:8" ht="19.5" customHeight="1">
      <c r="A95" s="79"/>
      <c r="B95" s="79"/>
      <c r="C95" s="87" t="s">
        <v>12</v>
      </c>
      <c r="D95" s="88" t="s">
        <v>134</v>
      </c>
      <c r="E95" s="210">
        <f t="shared" si="10"/>
        <v>574532</v>
      </c>
      <c r="F95" s="89">
        <f>SUM(F508)</f>
        <v>0</v>
      </c>
      <c r="G95" s="89"/>
      <c r="H95" s="89">
        <f t="shared" si="11"/>
        <v>574532</v>
      </c>
    </row>
    <row r="96" spans="1:8" ht="19.5" customHeight="1">
      <c r="A96" s="79"/>
      <c r="B96" s="79"/>
      <c r="C96" s="87" t="s">
        <v>30</v>
      </c>
      <c r="D96" s="88" t="s">
        <v>135</v>
      </c>
      <c r="E96" s="210">
        <f t="shared" si="10"/>
        <v>64650</v>
      </c>
      <c r="F96" s="89"/>
      <c r="G96" s="89">
        <f>SUM(G509)</f>
        <v>0</v>
      </c>
      <c r="H96" s="89">
        <f t="shared" si="11"/>
        <v>64650</v>
      </c>
    </row>
    <row r="97" spans="1:8" ht="19.5" customHeight="1">
      <c r="A97" s="79"/>
      <c r="B97" s="77"/>
      <c r="C97" s="79" t="s">
        <v>31</v>
      </c>
      <c r="D97" s="88" t="s">
        <v>136</v>
      </c>
      <c r="E97" s="210">
        <f t="shared" si="10"/>
        <v>140501</v>
      </c>
      <c r="F97" s="89"/>
      <c r="G97" s="89">
        <f>SUM(G510)</f>
        <v>0</v>
      </c>
      <c r="H97" s="89">
        <f t="shared" si="11"/>
        <v>140501</v>
      </c>
    </row>
    <row r="98" spans="1:8" ht="19.5" customHeight="1">
      <c r="A98" s="79"/>
      <c r="B98" s="79"/>
      <c r="C98" s="79" t="s">
        <v>8</v>
      </c>
      <c r="D98" s="88" t="s">
        <v>128</v>
      </c>
      <c r="E98" s="210">
        <f t="shared" si="10"/>
        <v>405100</v>
      </c>
      <c r="F98" s="89">
        <f>SUM(F511)</f>
        <v>0</v>
      </c>
      <c r="G98" s="89"/>
      <c r="H98" s="89">
        <f t="shared" si="11"/>
        <v>405100</v>
      </c>
    </row>
    <row r="99" spans="1:8" ht="19.5" customHeight="1">
      <c r="A99" s="79"/>
      <c r="B99" s="79"/>
      <c r="C99" s="79" t="s">
        <v>298</v>
      </c>
      <c r="D99" s="88" t="s">
        <v>314</v>
      </c>
      <c r="E99" s="210">
        <f t="shared" si="10"/>
        <v>5000</v>
      </c>
      <c r="F99" s="89"/>
      <c r="G99" s="89"/>
      <c r="H99" s="89">
        <f t="shared" si="11"/>
        <v>5000</v>
      </c>
    </row>
    <row r="100" spans="1:8" ht="19.5" customHeight="1">
      <c r="A100" s="79"/>
      <c r="B100" s="79"/>
      <c r="C100" s="79" t="s">
        <v>26</v>
      </c>
      <c r="D100" s="88" t="s">
        <v>137</v>
      </c>
      <c r="E100" s="210">
        <f aca="true" t="shared" si="12" ref="E100:E107">SUM(E513)</f>
        <v>22400</v>
      </c>
      <c r="F100" s="89"/>
      <c r="G100" s="89"/>
      <c r="H100" s="89">
        <f aca="true" t="shared" si="13" ref="H100:H107">SUM(H513)</f>
        <v>22400</v>
      </c>
    </row>
    <row r="101" spans="1:8" ht="19.5" customHeight="1">
      <c r="A101" s="79"/>
      <c r="B101" s="79"/>
      <c r="C101" s="79" t="s">
        <v>27</v>
      </c>
      <c r="D101" s="88" t="s">
        <v>154</v>
      </c>
      <c r="E101" s="210">
        <f t="shared" si="12"/>
        <v>6100</v>
      </c>
      <c r="F101" s="89">
        <f>SUM(F514)</f>
        <v>0</v>
      </c>
      <c r="G101" s="89"/>
      <c r="H101" s="89">
        <f t="shared" si="13"/>
        <v>6100</v>
      </c>
    </row>
    <row r="102" spans="1:8" ht="19.5" customHeight="1">
      <c r="A102" s="92"/>
      <c r="B102" s="92"/>
      <c r="C102" s="105" t="s">
        <v>32</v>
      </c>
      <c r="D102" s="88" t="s">
        <v>138</v>
      </c>
      <c r="E102" s="210">
        <f t="shared" si="12"/>
        <v>29000</v>
      </c>
      <c r="F102" s="89">
        <f>SUM(F515)</f>
        <v>0</v>
      </c>
      <c r="G102" s="89">
        <f>SUM(G515)</f>
        <v>0</v>
      </c>
      <c r="H102" s="89">
        <f t="shared" si="13"/>
        <v>29000</v>
      </c>
    </row>
    <row r="103" spans="1:8" ht="19.5" customHeight="1">
      <c r="A103" s="90"/>
      <c r="B103" s="197"/>
      <c r="C103" s="91" t="s">
        <v>33</v>
      </c>
      <c r="D103" s="88" t="s">
        <v>139</v>
      </c>
      <c r="E103" s="210">
        <f t="shared" si="12"/>
        <v>59002</v>
      </c>
      <c r="F103" s="89"/>
      <c r="G103" s="89"/>
      <c r="H103" s="89">
        <f t="shared" si="13"/>
        <v>59002</v>
      </c>
    </row>
    <row r="104" spans="1:8" ht="19.5" customHeight="1">
      <c r="A104" s="90"/>
      <c r="B104" s="90"/>
      <c r="C104" s="91" t="s">
        <v>66</v>
      </c>
      <c r="D104" s="88" t="s">
        <v>155</v>
      </c>
      <c r="E104" s="210">
        <f t="shared" si="12"/>
        <v>1000</v>
      </c>
      <c r="F104" s="89">
        <f>SUM(F517)</f>
        <v>0</v>
      </c>
      <c r="G104" s="89">
        <f>SUM(G517)</f>
        <v>0</v>
      </c>
      <c r="H104" s="89">
        <f t="shared" si="13"/>
        <v>1000</v>
      </c>
    </row>
    <row r="105" spans="1:8" ht="19.5" customHeight="1">
      <c r="A105" s="90"/>
      <c r="B105" s="90"/>
      <c r="C105" s="91" t="s">
        <v>86</v>
      </c>
      <c r="D105" s="88" t="s">
        <v>173</v>
      </c>
      <c r="E105" s="210">
        <f t="shared" si="12"/>
        <v>0</v>
      </c>
      <c r="F105" s="89">
        <f>SUM(F518)</f>
        <v>0</v>
      </c>
      <c r="G105" s="89"/>
      <c r="H105" s="89">
        <f t="shared" si="13"/>
        <v>0</v>
      </c>
    </row>
    <row r="106" spans="1:8" ht="23.25" customHeight="1">
      <c r="A106" s="90"/>
      <c r="B106" s="90"/>
      <c r="C106" s="91" t="s">
        <v>67</v>
      </c>
      <c r="D106" s="88" t="s">
        <v>156</v>
      </c>
      <c r="E106" s="210">
        <f t="shared" si="12"/>
        <v>1000</v>
      </c>
      <c r="F106" s="89"/>
      <c r="G106" s="89"/>
      <c r="H106" s="89">
        <f t="shared" si="13"/>
        <v>1000</v>
      </c>
    </row>
    <row r="107" spans="1:8" ht="21.75" customHeight="1">
      <c r="A107" s="177"/>
      <c r="B107" s="92"/>
      <c r="C107" s="105" t="s">
        <v>35</v>
      </c>
      <c r="D107" s="88" t="s">
        <v>140</v>
      </c>
      <c r="E107" s="210">
        <f t="shared" si="12"/>
        <v>30000</v>
      </c>
      <c r="F107" s="89"/>
      <c r="G107" s="89">
        <f>SUM(G520)</f>
        <v>0</v>
      </c>
      <c r="H107" s="89">
        <f t="shared" si="13"/>
        <v>30000</v>
      </c>
    </row>
    <row r="108" spans="1:8" ht="18.75" customHeight="1">
      <c r="A108" s="177"/>
      <c r="B108" s="92"/>
      <c r="C108" s="105" t="s">
        <v>103</v>
      </c>
      <c r="D108" s="105" t="s">
        <v>103</v>
      </c>
      <c r="E108" s="210"/>
      <c r="F108" s="89"/>
      <c r="G108" s="89"/>
      <c r="H108" s="89"/>
    </row>
    <row r="109" spans="1:12" s="147" customFormat="1" ht="19.5" customHeight="1">
      <c r="A109" s="211"/>
      <c r="B109" s="197" t="s">
        <v>36</v>
      </c>
      <c r="C109" s="197"/>
      <c r="D109" s="101" t="s">
        <v>196</v>
      </c>
      <c r="E109" s="231">
        <f>SUM(E110:E118)</f>
        <v>29000</v>
      </c>
      <c r="F109" s="199"/>
      <c r="G109" s="199"/>
      <c r="H109" s="199">
        <f>SUM(H110:H118)</f>
        <v>29000</v>
      </c>
      <c r="I109" s="292">
        <f>SUM(E110,E115,E116,E117,E118)</f>
        <v>11944</v>
      </c>
      <c r="J109" s="292">
        <f>SUM(F110,F115,F116,F117,F118)</f>
        <v>0</v>
      </c>
      <c r="K109" s="292">
        <f>SUM(G110,G115,G116,G117,G118)</f>
        <v>0</v>
      </c>
      <c r="L109" s="292">
        <f>SUM(H110,H115,H116,H117,H118)</f>
        <v>11944</v>
      </c>
    </row>
    <row r="110" spans="1:8" ht="19.5" customHeight="1">
      <c r="A110" s="91"/>
      <c r="B110" s="91"/>
      <c r="C110" s="91" t="s">
        <v>25</v>
      </c>
      <c r="D110" s="88" t="s">
        <v>142</v>
      </c>
      <c r="E110" s="126">
        <f aca="true" t="shared" si="14" ref="E110:E118">SUM(E523)</f>
        <v>0</v>
      </c>
      <c r="F110" s="115"/>
      <c r="G110" s="115"/>
      <c r="H110" s="115">
        <f>SUM(H523)</f>
        <v>0</v>
      </c>
    </row>
    <row r="111" spans="1:8" ht="19.5" customHeight="1">
      <c r="A111" s="91"/>
      <c r="B111" s="91"/>
      <c r="C111" s="91" t="s">
        <v>20</v>
      </c>
      <c r="D111" s="88" t="s">
        <v>129</v>
      </c>
      <c r="E111" s="126">
        <f t="shared" si="14"/>
        <v>14250</v>
      </c>
      <c r="F111" s="115"/>
      <c r="G111" s="115"/>
      <c r="H111" s="115">
        <f aca="true" t="shared" si="15" ref="H111:H118">SUM(H524)</f>
        <v>14250</v>
      </c>
    </row>
    <row r="112" spans="1:8" ht="19.5" customHeight="1">
      <c r="A112" s="91"/>
      <c r="B112" s="91"/>
      <c r="C112" s="91" t="s">
        <v>22</v>
      </c>
      <c r="D112" s="88" t="s">
        <v>132</v>
      </c>
      <c r="E112" s="126">
        <f t="shared" si="14"/>
        <v>2456</v>
      </c>
      <c r="F112" s="115"/>
      <c r="G112" s="115"/>
      <c r="H112" s="115">
        <f t="shared" si="15"/>
        <v>2456</v>
      </c>
    </row>
    <row r="113" spans="1:8" ht="19.5" customHeight="1">
      <c r="A113" s="91"/>
      <c r="B113" s="91"/>
      <c r="C113" s="91" t="s">
        <v>23</v>
      </c>
      <c r="D113" s="88" t="s">
        <v>133</v>
      </c>
      <c r="E113" s="126">
        <f t="shared" si="14"/>
        <v>350</v>
      </c>
      <c r="F113" s="115"/>
      <c r="G113" s="115"/>
      <c r="H113" s="115">
        <f t="shared" si="15"/>
        <v>350</v>
      </c>
    </row>
    <row r="114" spans="1:8" ht="19.5" customHeight="1">
      <c r="A114" s="91"/>
      <c r="B114" s="91"/>
      <c r="C114" s="91" t="s">
        <v>313</v>
      </c>
      <c r="D114" s="322" t="s">
        <v>309</v>
      </c>
      <c r="E114" s="321">
        <f t="shared" si="14"/>
        <v>0</v>
      </c>
      <c r="F114" s="115"/>
      <c r="G114" s="115"/>
      <c r="H114" s="115">
        <f t="shared" si="15"/>
        <v>0</v>
      </c>
    </row>
    <row r="115" spans="1:8" ht="19.5" customHeight="1">
      <c r="A115" s="91"/>
      <c r="B115" s="91"/>
      <c r="C115" s="91" t="s">
        <v>12</v>
      </c>
      <c r="D115" s="88" t="s">
        <v>134</v>
      </c>
      <c r="E115" s="126">
        <f t="shared" si="14"/>
        <v>2921</v>
      </c>
      <c r="F115" s="115"/>
      <c r="G115" s="115"/>
      <c r="H115" s="115">
        <f t="shared" si="15"/>
        <v>2921</v>
      </c>
    </row>
    <row r="116" spans="1:8" ht="19.5" customHeight="1">
      <c r="A116" s="91"/>
      <c r="B116" s="91"/>
      <c r="C116" s="91" t="s">
        <v>240</v>
      </c>
      <c r="D116" s="88" t="s">
        <v>241</v>
      </c>
      <c r="E116" s="126">
        <f t="shared" si="14"/>
        <v>7000</v>
      </c>
      <c r="F116" s="115"/>
      <c r="G116" s="115"/>
      <c r="H116" s="115">
        <f t="shared" si="15"/>
        <v>7000</v>
      </c>
    </row>
    <row r="117" spans="1:8" ht="19.5" customHeight="1">
      <c r="A117" s="91"/>
      <c r="B117" s="91"/>
      <c r="C117" s="91" t="s">
        <v>8</v>
      </c>
      <c r="D117" s="88" t="s">
        <v>128</v>
      </c>
      <c r="E117" s="126">
        <f t="shared" si="14"/>
        <v>1500</v>
      </c>
      <c r="F117" s="115"/>
      <c r="G117" s="115"/>
      <c r="H117" s="115">
        <f t="shared" si="15"/>
        <v>1500</v>
      </c>
    </row>
    <row r="118" spans="1:8" ht="19.5" customHeight="1">
      <c r="A118" s="105"/>
      <c r="B118" s="105"/>
      <c r="C118" s="105" t="s">
        <v>26</v>
      </c>
      <c r="D118" s="88" t="s">
        <v>137</v>
      </c>
      <c r="E118" s="210">
        <f t="shared" si="14"/>
        <v>523</v>
      </c>
      <c r="F118" s="89"/>
      <c r="G118" s="89"/>
      <c r="H118" s="89">
        <f t="shared" si="15"/>
        <v>523</v>
      </c>
    </row>
    <row r="119" spans="1:250" ht="27" customHeight="1">
      <c r="A119" s="102">
        <v>754</v>
      </c>
      <c r="B119" s="95"/>
      <c r="C119" s="95"/>
      <c r="D119" s="96" t="s">
        <v>157</v>
      </c>
      <c r="E119" s="132">
        <f>SUM(E120,E123,E148,E150)</f>
        <v>2135900</v>
      </c>
      <c r="F119" s="132">
        <f>SUM(F120,F123,F148,F150)</f>
        <v>0</v>
      </c>
      <c r="G119" s="132">
        <f>SUM(G120,G123,G148,G150)</f>
        <v>0</v>
      </c>
      <c r="H119" s="132">
        <f>SUM(H120,H123,H148,H150)</f>
        <v>2135900</v>
      </c>
      <c r="I119" s="63"/>
      <c r="J119" s="64"/>
      <c r="K119" s="66"/>
      <c r="L119" s="63"/>
      <c r="M119" s="63"/>
      <c r="N119" s="64"/>
      <c r="O119" s="66"/>
      <c r="P119" s="63"/>
      <c r="Q119" s="63"/>
      <c r="R119" s="64"/>
      <c r="S119" s="66"/>
      <c r="T119" s="63"/>
      <c r="U119" s="63"/>
      <c r="V119" s="64"/>
      <c r="W119" s="66"/>
      <c r="X119" s="63"/>
      <c r="Y119" s="63"/>
      <c r="Z119" s="64"/>
      <c r="AA119" s="66"/>
      <c r="AB119" s="63"/>
      <c r="AC119" s="63"/>
      <c r="AD119" s="64"/>
      <c r="AE119" s="66"/>
      <c r="AF119" s="63"/>
      <c r="AG119" s="63"/>
      <c r="AH119" s="64"/>
      <c r="AI119" s="66"/>
      <c r="AJ119" s="63"/>
      <c r="AK119" s="63"/>
      <c r="AL119" s="64"/>
      <c r="AM119" s="66"/>
      <c r="AN119" s="63"/>
      <c r="AO119" s="63"/>
      <c r="AP119" s="64"/>
      <c r="AQ119" s="66"/>
      <c r="AR119" s="63"/>
      <c r="AS119" s="63"/>
      <c r="AT119" s="64"/>
      <c r="AU119" s="66"/>
      <c r="AV119" s="63"/>
      <c r="AW119" s="63"/>
      <c r="AX119" s="64"/>
      <c r="AY119" s="66"/>
      <c r="AZ119" s="63"/>
      <c r="BA119" s="63"/>
      <c r="BB119" s="64"/>
      <c r="BC119" s="66"/>
      <c r="BD119" s="63"/>
      <c r="BE119" s="63"/>
      <c r="BF119" s="64"/>
      <c r="BG119" s="66"/>
      <c r="BH119" s="63"/>
      <c r="BI119" s="63"/>
      <c r="BJ119" s="64"/>
      <c r="BK119" s="66"/>
      <c r="BL119" s="63"/>
      <c r="BM119" s="63"/>
      <c r="BN119" s="64"/>
      <c r="BO119" s="66"/>
      <c r="BP119" s="63"/>
      <c r="BQ119" s="63"/>
      <c r="BR119" s="64"/>
      <c r="BS119" s="66"/>
      <c r="BT119" s="63"/>
      <c r="BU119" s="63"/>
      <c r="BV119" s="64"/>
      <c r="BW119" s="66"/>
      <c r="BX119" s="63"/>
      <c r="BY119" s="63"/>
      <c r="BZ119" s="64"/>
      <c r="CA119" s="66"/>
      <c r="CB119" s="63"/>
      <c r="CC119" s="63"/>
      <c r="CD119" s="64"/>
      <c r="CE119" s="66"/>
      <c r="CF119" s="63"/>
      <c r="CG119" s="63"/>
      <c r="CH119" s="64"/>
      <c r="CI119" s="66"/>
      <c r="CJ119" s="63"/>
      <c r="CK119" s="63"/>
      <c r="CL119" s="64"/>
      <c r="CM119" s="66"/>
      <c r="CN119" s="63"/>
      <c r="CO119" s="63"/>
      <c r="CP119" s="64"/>
      <c r="CQ119" s="66"/>
      <c r="CR119" s="63"/>
      <c r="CS119" s="63"/>
      <c r="CT119" s="64"/>
      <c r="CU119" s="66"/>
      <c r="CV119" s="63"/>
      <c r="CW119" s="63"/>
      <c r="CX119" s="64"/>
      <c r="CY119" s="66"/>
      <c r="CZ119" s="63"/>
      <c r="DA119" s="63"/>
      <c r="DB119" s="64"/>
      <c r="DC119" s="66"/>
      <c r="DD119" s="63"/>
      <c r="DE119" s="63"/>
      <c r="DF119" s="64"/>
      <c r="DG119" s="66"/>
      <c r="DH119" s="63"/>
      <c r="DI119" s="63"/>
      <c r="DJ119" s="64"/>
      <c r="DK119" s="66"/>
      <c r="DL119" s="63"/>
      <c r="DM119" s="63"/>
      <c r="DN119" s="64"/>
      <c r="DO119" s="66"/>
      <c r="DP119" s="63"/>
      <c r="DQ119" s="63"/>
      <c r="DR119" s="64"/>
      <c r="DS119" s="66"/>
      <c r="DT119" s="63"/>
      <c r="DU119" s="63"/>
      <c r="DV119" s="64"/>
      <c r="DW119" s="66"/>
      <c r="DX119" s="63"/>
      <c r="DY119" s="63"/>
      <c r="DZ119" s="64"/>
      <c r="EA119" s="66"/>
      <c r="EB119" s="63"/>
      <c r="EC119" s="63"/>
      <c r="ED119" s="64"/>
      <c r="EE119" s="66"/>
      <c r="EF119" s="63"/>
      <c r="EG119" s="63"/>
      <c r="EH119" s="64"/>
      <c r="EI119" s="66"/>
      <c r="EJ119" s="63"/>
      <c r="EK119" s="63"/>
      <c r="EL119" s="64"/>
      <c r="EM119" s="66"/>
      <c r="EN119" s="63"/>
      <c r="EO119" s="63"/>
      <c r="EP119" s="64"/>
      <c r="EQ119" s="66"/>
      <c r="ER119" s="63"/>
      <c r="ES119" s="63"/>
      <c r="ET119" s="64"/>
      <c r="EU119" s="66"/>
      <c r="EV119" s="63"/>
      <c r="EW119" s="63"/>
      <c r="EX119" s="64"/>
      <c r="EY119" s="66"/>
      <c r="EZ119" s="63"/>
      <c r="FA119" s="63"/>
      <c r="FB119" s="64"/>
      <c r="FC119" s="66"/>
      <c r="FD119" s="63"/>
      <c r="FE119" s="63"/>
      <c r="FF119" s="64"/>
      <c r="FG119" s="66"/>
      <c r="FH119" s="63"/>
      <c r="FI119" s="63"/>
      <c r="FJ119" s="64"/>
      <c r="FK119" s="66"/>
      <c r="FL119" s="63"/>
      <c r="FM119" s="63"/>
      <c r="FN119" s="64"/>
      <c r="FO119" s="66"/>
      <c r="FP119" s="63"/>
      <c r="FQ119" s="63"/>
      <c r="FR119" s="64"/>
      <c r="FS119" s="66"/>
      <c r="FT119" s="63"/>
      <c r="FU119" s="63"/>
      <c r="FV119" s="64"/>
      <c r="FW119" s="66"/>
      <c r="FX119" s="63"/>
      <c r="FY119" s="63"/>
      <c r="FZ119" s="64"/>
      <c r="GA119" s="66"/>
      <c r="GB119" s="63"/>
      <c r="GC119" s="63"/>
      <c r="GD119" s="64"/>
      <c r="GE119" s="66"/>
      <c r="GF119" s="63"/>
      <c r="GG119" s="63"/>
      <c r="GH119" s="64"/>
      <c r="GI119" s="66"/>
      <c r="GJ119" s="63"/>
      <c r="GK119" s="63"/>
      <c r="GL119" s="64"/>
      <c r="GM119" s="66"/>
      <c r="GN119" s="63"/>
      <c r="GO119" s="63"/>
      <c r="GP119" s="64"/>
      <c r="GQ119" s="66"/>
      <c r="GR119" s="63"/>
      <c r="GS119" s="63"/>
      <c r="GT119" s="64"/>
      <c r="GU119" s="66"/>
      <c r="GV119" s="63"/>
      <c r="GW119" s="63"/>
      <c r="GX119" s="64"/>
      <c r="GY119" s="66"/>
      <c r="GZ119" s="63"/>
      <c r="HA119" s="63"/>
      <c r="HB119" s="64"/>
      <c r="HC119" s="66"/>
      <c r="HD119" s="63"/>
      <c r="HE119" s="63"/>
      <c r="HF119" s="64"/>
      <c r="HG119" s="66"/>
      <c r="HH119" s="63"/>
      <c r="HI119" s="63"/>
      <c r="HJ119" s="64"/>
      <c r="HK119" s="66"/>
      <c r="HL119" s="63"/>
      <c r="HM119" s="63"/>
      <c r="HN119" s="64"/>
      <c r="HO119" s="66"/>
      <c r="HP119" s="63"/>
      <c r="HQ119" s="63"/>
      <c r="HR119" s="64"/>
      <c r="HS119" s="66"/>
      <c r="HT119" s="63"/>
      <c r="HU119" s="63"/>
      <c r="HV119" s="64"/>
      <c r="HW119" s="66"/>
      <c r="HX119" s="63"/>
      <c r="HY119" s="63"/>
      <c r="HZ119" s="64"/>
      <c r="IA119" s="66"/>
      <c r="IB119" s="63"/>
      <c r="IC119" s="63"/>
      <c r="ID119" s="64"/>
      <c r="IE119" s="66"/>
      <c r="IF119" s="63"/>
      <c r="IG119" s="63"/>
      <c r="IH119" s="64"/>
      <c r="II119" s="66"/>
      <c r="IJ119" s="63"/>
      <c r="IK119" s="63"/>
      <c r="IL119" s="64"/>
      <c r="IM119" s="66"/>
      <c r="IN119" s="63"/>
      <c r="IO119" s="63"/>
      <c r="IP119" s="64"/>
    </row>
    <row r="120" spans="1:250" s="147" customFormat="1" ht="27" customHeight="1">
      <c r="A120" s="103"/>
      <c r="B120" s="82" t="s">
        <v>68</v>
      </c>
      <c r="C120" s="224"/>
      <c r="D120" s="99" t="s">
        <v>198</v>
      </c>
      <c r="E120" s="131">
        <f>SUM(E121:E122)</f>
        <v>0</v>
      </c>
      <c r="F120" s="131"/>
      <c r="G120" s="131"/>
      <c r="H120" s="131">
        <f>SUM(H121:H122)</f>
        <v>0</v>
      </c>
      <c r="I120" s="293">
        <f>SUM(E120)</f>
        <v>0</v>
      </c>
      <c r="J120" s="293">
        <f>SUM(F120)</f>
        <v>0</v>
      </c>
      <c r="K120" s="293">
        <f>SUM(G120)</f>
        <v>0</v>
      </c>
      <c r="L120" s="293">
        <f>SUM(H120)</f>
        <v>0</v>
      </c>
      <c r="M120" s="68"/>
      <c r="N120" s="69"/>
      <c r="O120" s="70"/>
      <c r="P120" s="68"/>
      <c r="Q120" s="68"/>
      <c r="R120" s="69"/>
      <c r="S120" s="70"/>
      <c r="T120" s="68"/>
      <c r="U120" s="68"/>
      <c r="V120" s="69"/>
      <c r="W120" s="70"/>
      <c r="X120" s="68"/>
      <c r="Y120" s="68"/>
      <c r="Z120" s="69"/>
      <c r="AA120" s="70"/>
      <c r="AB120" s="68"/>
      <c r="AC120" s="68"/>
      <c r="AD120" s="69"/>
      <c r="AE120" s="70"/>
      <c r="AF120" s="68"/>
      <c r="AG120" s="68"/>
      <c r="AH120" s="69"/>
      <c r="AI120" s="70"/>
      <c r="AJ120" s="68"/>
      <c r="AK120" s="68"/>
      <c r="AL120" s="69"/>
      <c r="AM120" s="70"/>
      <c r="AN120" s="68"/>
      <c r="AO120" s="68"/>
      <c r="AP120" s="69"/>
      <c r="AQ120" s="70"/>
      <c r="AR120" s="68"/>
      <c r="AS120" s="68"/>
      <c r="AT120" s="69"/>
      <c r="AU120" s="70"/>
      <c r="AV120" s="68"/>
      <c r="AW120" s="68"/>
      <c r="AX120" s="69"/>
      <c r="AY120" s="70"/>
      <c r="AZ120" s="68"/>
      <c r="BA120" s="68"/>
      <c r="BB120" s="69"/>
      <c r="BC120" s="70"/>
      <c r="BD120" s="68"/>
      <c r="BE120" s="68"/>
      <c r="BF120" s="69"/>
      <c r="BG120" s="70"/>
      <c r="BH120" s="68"/>
      <c r="BI120" s="68"/>
      <c r="BJ120" s="69"/>
      <c r="BK120" s="70"/>
      <c r="BL120" s="68"/>
      <c r="BM120" s="68"/>
      <c r="BN120" s="69"/>
      <c r="BO120" s="70"/>
      <c r="BP120" s="68"/>
      <c r="BQ120" s="68"/>
      <c r="BR120" s="69"/>
      <c r="BS120" s="70"/>
      <c r="BT120" s="68"/>
      <c r="BU120" s="68"/>
      <c r="BV120" s="69"/>
      <c r="BW120" s="70"/>
      <c r="BX120" s="68"/>
      <c r="BY120" s="68"/>
      <c r="BZ120" s="69"/>
      <c r="CA120" s="70"/>
      <c r="CB120" s="68"/>
      <c r="CC120" s="68"/>
      <c r="CD120" s="69"/>
      <c r="CE120" s="70"/>
      <c r="CF120" s="68"/>
      <c r="CG120" s="68"/>
      <c r="CH120" s="69"/>
      <c r="CI120" s="70"/>
      <c r="CJ120" s="68"/>
      <c r="CK120" s="68"/>
      <c r="CL120" s="69"/>
      <c r="CM120" s="70"/>
      <c r="CN120" s="68"/>
      <c r="CO120" s="68"/>
      <c r="CP120" s="69"/>
      <c r="CQ120" s="70"/>
      <c r="CR120" s="68"/>
      <c r="CS120" s="68"/>
      <c r="CT120" s="69"/>
      <c r="CU120" s="70"/>
      <c r="CV120" s="68"/>
      <c r="CW120" s="68"/>
      <c r="CX120" s="69"/>
      <c r="CY120" s="70"/>
      <c r="CZ120" s="68"/>
      <c r="DA120" s="68"/>
      <c r="DB120" s="69"/>
      <c r="DC120" s="70"/>
      <c r="DD120" s="68"/>
      <c r="DE120" s="68"/>
      <c r="DF120" s="69"/>
      <c r="DG120" s="70"/>
      <c r="DH120" s="68"/>
      <c r="DI120" s="68"/>
      <c r="DJ120" s="69"/>
      <c r="DK120" s="70"/>
      <c r="DL120" s="68"/>
      <c r="DM120" s="68"/>
      <c r="DN120" s="69"/>
      <c r="DO120" s="70"/>
      <c r="DP120" s="68"/>
      <c r="DQ120" s="68"/>
      <c r="DR120" s="69"/>
      <c r="DS120" s="70"/>
      <c r="DT120" s="68"/>
      <c r="DU120" s="68"/>
      <c r="DV120" s="69"/>
      <c r="DW120" s="70"/>
      <c r="DX120" s="68"/>
      <c r="DY120" s="68"/>
      <c r="DZ120" s="69"/>
      <c r="EA120" s="70"/>
      <c r="EB120" s="68"/>
      <c r="EC120" s="68"/>
      <c r="ED120" s="69"/>
      <c r="EE120" s="70"/>
      <c r="EF120" s="68"/>
      <c r="EG120" s="68"/>
      <c r="EH120" s="69"/>
      <c r="EI120" s="70"/>
      <c r="EJ120" s="68"/>
      <c r="EK120" s="68"/>
      <c r="EL120" s="69"/>
      <c r="EM120" s="70"/>
      <c r="EN120" s="68"/>
      <c r="EO120" s="68"/>
      <c r="EP120" s="69"/>
      <c r="EQ120" s="70"/>
      <c r="ER120" s="68"/>
      <c r="ES120" s="68"/>
      <c r="ET120" s="69"/>
      <c r="EU120" s="70"/>
      <c r="EV120" s="68"/>
      <c r="EW120" s="68"/>
      <c r="EX120" s="69"/>
      <c r="EY120" s="70"/>
      <c r="EZ120" s="68"/>
      <c r="FA120" s="68"/>
      <c r="FB120" s="69"/>
      <c r="FC120" s="70"/>
      <c r="FD120" s="68"/>
      <c r="FE120" s="68"/>
      <c r="FF120" s="69"/>
      <c r="FG120" s="70"/>
      <c r="FH120" s="68"/>
      <c r="FI120" s="68"/>
      <c r="FJ120" s="69"/>
      <c r="FK120" s="70"/>
      <c r="FL120" s="68"/>
      <c r="FM120" s="68"/>
      <c r="FN120" s="69"/>
      <c r="FO120" s="70"/>
      <c r="FP120" s="68"/>
      <c r="FQ120" s="68"/>
      <c r="FR120" s="69"/>
      <c r="FS120" s="70"/>
      <c r="FT120" s="68"/>
      <c r="FU120" s="68"/>
      <c r="FV120" s="69"/>
      <c r="FW120" s="70"/>
      <c r="FX120" s="68"/>
      <c r="FY120" s="68"/>
      <c r="FZ120" s="69"/>
      <c r="GA120" s="70"/>
      <c r="GB120" s="68"/>
      <c r="GC120" s="68"/>
      <c r="GD120" s="69"/>
      <c r="GE120" s="70"/>
      <c r="GF120" s="68"/>
      <c r="GG120" s="68"/>
      <c r="GH120" s="69"/>
      <c r="GI120" s="70"/>
      <c r="GJ120" s="68"/>
      <c r="GK120" s="68"/>
      <c r="GL120" s="69"/>
      <c r="GM120" s="70"/>
      <c r="GN120" s="68"/>
      <c r="GO120" s="68"/>
      <c r="GP120" s="69"/>
      <c r="GQ120" s="70"/>
      <c r="GR120" s="68"/>
      <c r="GS120" s="68"/>
      <c r="GT120" s="69"/>
      <c r="GU120" s="70"/>
      <c r="GV120" s="68"/>
      <c r="GW120" s="68"/>
      <c r="GX120" s="69"/>
      <c r="GY120" s="70"/>
      <c r="GZ120" s="68"/>
      <c r="HA120" s="68"/>
      <c r="HB120" s="69"/>
      <c r="HC120" s="70"/>
      <c r="HD120" s="68"/>
      <c r="HE120" s="68"/>
      <c r="HF120" s="69"/>
      <c r="HG120" s="70"/>
      <c r="HH120" s="68"/>
      <c r="HI120" s="68"/>
      <c r="HJ120" s="69"/>
      <c r="HK120" s="70"/>
      <c r="HL120" s="68"/>
      <c r="HM120" s="68"/>
      <c r="HN120" s="69"/>
      <c r="HO120" s="70"/>
      <c r="HP120" s="68"/>
      <c r="HQ120" s="68"/>
      <c r="HR120" s="69"/>
      <c r="HS120" s="70"/>
      <c r="HT120" s="68"/>
      <c r="HU120" s="68"/>
      <c r="HV120" s="69"/>
      <c r="HW120" s="70"/>
      <c r="HX120" s="68"/>
      <c r="HY120" s="68"/>
      <c r="HZ120" s="69"/>
      <c r="IA120" s="70"/>
      <c r="IB120" s="68"/>
      <c r="IC120" s="68"/>
      <c r="ID120" s="69"/>
      <c r="IE120" s="70"/>
      <c r="IF120" s="68"/>
      <c r="IG120" s="68"/>
      <c r="IH120" s="69"/>
      <c r="II120" s="70"/>
      <c r="IJ120" s="68"/>
      <c r="IK120" s="68"/>
      <c r="IL120" s="69"/>
      <c r="IM120" s="70"/>
      <c r="IN120" s="68"/>
      <c r="IO120" s="68"/>
      <c r="IP120" s="69"/>
    </row>
    <row r="121" spans="1:8" ht="24.75" customHeight="1">
      <c r="A121" s="80"/>
      <c r="B121" s="80"/>
      <c r="C121" s="105" t="s">
        <v>12</v>
      </c>
      <c r="D121" s="88" t="s">
        <v>134</v>
      </c>
      <c r="E121" s="237">
        <f>SUM(E658)</f>
        <v>0</v>
      </c>
      <c r="F121" s="237"/>
      <c r="G121" s="237"/>
      <c r="H121" s="117">
        <f>SUM(H658)</f>
        <v>0</v>
      </c>
    </row>
    <row r="122" spans="1:8" ht="19.5" customHeight="1">
      <c r="A122" s="80"/>
      <c r="B122" s="80"/>
      <c r="C122" s="80" t="s">
        <v>31</v>
      </c>
      <c r="D122" s="88" t="s">
        <v>136</v>
      </c>
      <c r="E122" s="237">
        <f>SUM(E664)</f>
        <v>0</v>
      </c>
      <c r="F122" s="237"/>
      <c r="G122" s="237"/>
      <c r="H122" s="117">
        <f>SUM(H664)</f>
        <v>0</v>
      </c>
    </row>
    <row r="123" spans="1:12" s="147" customFormat="1" ht="26.25" customHeight="1">
      <c r="A123" s="93"/>
      <c r="B123" s="82" t="s">
        <v>77</v>
      </c>
      <c r="C123" s="77"/>
      <c r="D123" s="101" t="s">
        <v>199</v>
      </c>
      <c r="E123" s="235">
        <f>SUM(E124:E147)</f>
        <v>2115000</v>
      </c>
      <c r="F123" s="86">
        <f>SUM(F124:F147)</f>
        <v>0</v>
      </c>
      <c r="G123" s="86">
        <f>SUM(G124:G147)</f>
        <v>0</v>
      </c>
      <c r="H123" s="86">
        <f>SUM(H124:H147)</f>
        <v>2115000</v>
      </c>
      <c r="I123" s="292">
        <f>SUM(E133:E146,E124,E125)</f>
        <v>367448</v>
      </c>
      <c r="J123" s="292">
        <f>SUM(F133:F146,F124,F125)</f>
        <v>0</v>
      </c>
      <c r="K123" s="292">
        <f>SUM(G133:G146,G124,G125)</f>
        <v>0</v>
      </c>
      <c r="L123" s="292">
        <f>SUM(H133:H146,H124,H125)</f>
        <v>367448</v>
      </c>
    </row>
    <row r="124" spans="1:8" ht="19.5" customHeight="1">
      <c r="A124" s="79"/>
      <c r="B124" s="79"/>
      <c r="C124" s="87" t="s">
        <v>29</v>
      </c>
      <c r="D124" s="88" t="s">
        <v>158</v>
      </c>
      <c r="E124" s="237">
        <f aca="true" t="shared" si="16" ref="E124:G140">SUM(E681)</f>
        <v>100</v>
      </c>
      <c r="F124" s="117"/>
      <c r="G124" s="117"/>
      <c r="H124" s="117">
        <f>SUM(H681)</f>
        <v>100</v>
      </c>
    </row>
    <row r="125" spans="1:8" ht="28.5" customHeight="1">
      <c r="A125" s="79"/>
      <c r="B125" s="79"/>
      <c r="C125" s="87" t="s">
        <v>294</v>
      </c>
      <c r="D125" s="88" t="s">
        <v>295</v>
      </c>
      <c r="E125" s="237">
        <f t="shared" si="16"/>
        <v>0</v>
      </c>
      <c r="F125" s="117"/>
      <c r="G125" s="117"/>
      <c r="H125" s="117">
        <f>SUM(H682)</f>
        <v>0</v>
      </c>
    </row>
    <row r="126" spans="1:8" ht="19.5" customHeight="1">
      <c r="A126" s="79"/>
      <c r="B126" s="79"/>
      <c r="C126" s="87" t="s">
        <v>20</v>
      </c>
      <c r="D126" s="88" t="s">
        <v>129</v>
      </c>
      <c r="E126" s="237">
        <f t="shared" si="16"/>
        <v>6980</v>
      </c>
      <c r="F126" s="117"/>
      <c r="G126" s="117"/>
      <c r="H126" s="117">
        <f>SUM(H683)</f>
        <v>6980</v>
      </c>
    </row>
    <row r="127" spans="1:8" ht="19.5" customHeight="1">
      <c r="A127" s="79"/>
      <c r="B127" s="79"/>
      <c r="C127" s="87" t="s">
        <v>313</v>
      </c>
      <c r="D127" s="88" t="s">
        <v>309</v>
      </c>
      <c r="E127" s="237">
        <f t="shared" si="16"/>
        <v>108271</v>
      </c>
      <c r="F127" s="117"/>
      <c r="G127" s="117"/>
      <c r="H127" s="117">
        <f>SUM(E127:F127)</f>
        <v>108271</v>
      </c>
    </row>
    <row r="128" spans="1:8" ht="19.5" customHeight="1">
      <c r="A128" s="79"/>
      <c r="B128" s="79"/>
      <c r="C128" s="87" t="s">
        <v>21</v>
      </c>
      <c r="D128" s="88" t="s">
        <v>131</v>
      </c>
      <c r="E128" s="237">
        <f t="shared" si="16"/>
        <v>576</v>
      </c>
      <c r="F128" s="117"/>
      <c r="G128" s="117"/>
      <c r="H128" s="117">
        <f aca="true" t="shared" si="17" ref="H128:H140">SUM(H685)</f>
        <v>576</v>
      </c>
    </row>
    <row r="129" spans="1:8" ht="30" customHeight="1">
      <c r="A129" s="79"/>
      <c r="B129" s="79"/>
      <c r="C129" s="87" t="s">
        <v>69</v>
      </c>
      <c r="D129" s="88" t="s">
        <v>159</v>
      </c>
      <c r="E129" s="237">
        <f t="shared" si="16"/>
        <v>1451794</v>
      </c>
      <c r="F129" s="117"/>
      <c r="G129" s="117"/>
      <c r="H129" s="117">
        <f t="shared" si="17"/>
        <v>1451794</v>
      </c>
    </row>
    <row r="130" spans="1:8" ht="30" customHeight="1">
      <c r="A130" s="79"/>
      <c r="B130" s="79"/>
      <c r="C130" s="87" t="s">
        <v>70</v>
      </c>
      <c r="D130" s="88" t="s">
        <v>160</v>
      </c>
      <c r="E130" s="237">
        <f t="shared" si="16"/>
        <v>56267</v>
      </c>
      <c r="F130" s="117"/>
      <c r="G130" s="117"/>
      <c r="H130" s="117">
        <f t="shared" si="17"/>
        <v>56267</v>
      </c>
    </row>
    <row r="131" spans="1:8" ht="30" customHeight="1">
      <c r="A131" s="79"/>
      <c r="B131" s="79"/>
      <c r="C131" s="87" t="s">
        <v>71</v>
      </c>
      <c r="D131" s="88" t="s">
        <v>161</v>
      </c>
      <c r="E131" s="237">
        <f t="shared" si="16"/>
        <v>122289</v>
      </c>
      <c r="F131" s="117"/>
      <c r="G131" s="117"/>
      <c r="H131" s="117">
        <f t="shared" si="17"/>
        <v>122289</v>
      </c>
    </row>
    <row r="132" spans="1:8" ht="19.5" customHeight="1">
      <c r="A132" s="79"/>
      <c r="B132" s="79"/>
      <c r="C132" s="87" t="s">
        <v>22</v>
      </c>
      <c r="D132" s="88" t="s">
        <v>132</v>
      </c>
      <c r="E132" s="237">
        <f t="shared" si="16"/>
        <v>1375</v>
      </c>
      <c r="F132" s="117"/>
      <c r="G132" s="117"/>
      <c r="H132" s="117">
        <f t="shared" si="17"/>
        <v>1375</v>
      </c>
    </row>
    <row r="133" spans="1:8" ht="25.5" customHeight="1">
      <c r="A133" s="79"/>
      <c r="B133" s="79"/>
      <c r="C133" s="87" t="s">
        <v>296</v>
      </c>
      <c r="D133" s="88" t="s">
        <v>297</v>
      </c>
      <c r="E133" s="237">
        <f t="shared" si="16"/>
        <v>91600</v>
      </c>
      <c r="F133" s="117"/>
      <c r="G133" s="117"/>
      <c r="H133" s="117">
        <f t="shared" si="17"/>
        <v>91600</v>
      </c>
    </row>
    <row r="134" spans="1:8" ht="19.5" customHeight="1">
      <c r="A134" s="79" t="s">
        <v>37</v>
      </c>
      <c r="B134" s="79" t="s">
        <v>77</v>
      </c>
      <c r="C134" s="105" t="s">
        <v>12</v>
      </c>
      <c r="D134" s="88" t="s">
        <v>134</v>
      </c>
      <c r="E134" s="237">
        <f t="shared" si="16"/>
        <v>116632</v>
      </c>
      <c r="F134" s="117">
        <f t="shared" si="16"/>
        <v>0</v>
      </c>
      <c r="G134" s="117"/>
      <c r="H134" s="117">
        <f t="shared" si="17"/>
        <v>116632</v>
      </c>
    </row>
    <row r="135" spans="1:8" ht="19.5" customHeight="1">
      <c r="A135" s="79"/>
      <c r="B135" s="79"/>
      <c r="C135" s="87" t="s">
        <v>75</v>
      </c>
      <c r="D135" s="88" t="s">
        <v>262</v>
      </c>
      <c r="E135" s="237">
        <f t="shared" si="16"/>
        <v>10000</v>
      </c>
      <c r="F135" s="117"/>
      <c r="G135" s="117"/>
      <c r="H135" s="117">
        <f t="shared" si="17"/>
        <v>10000</v>
      </c>
    </row>
    <row r="136" spans="1:8" ht="19.5" customHeight="1">
      <c r="A136" s="79"/>
      <c r="B136" s="79"/>
      <c r="C136" s="87" t="s">
        <v>30</v>
      </c>
      <c r="D136" s="88" t="s">
        <v>135</v>
      </c>
      <c r="E136" s="237">
        <f t="shared" si="16"/>
        <v>44100</v>
      </c>
      <c r="F136" s="117">
        <f t="shared" si="16"/>
        <v>0</v>
      </c>
      <c r="G136" s="117">
        <f t="shared" si="16"/>
        <v>0</v>
      </c>
      <c r="H136" s="117">
        <f t="shared" si="17"/>
        <v>44100</v>
      </c>
    </row>
    <row r="137" spans="1:8" ht="19.5" customHeight="1">
      <c r="A137" s="79"/>
      <c r="B137" s="79"/>
      <c r="C137" s="79" t="s">
        <v>31</v>
      </c>
      <c r="D137" s="88" t="s">
        <v>136</v>
      </c>
      <c r="E137" s="237">
        <f t="shared" si="16"/>
        <v>42853</v>
      </c>
      <c r="F137" s="117">
        <f t="shared" si="16"/>
        <v>0</v>
      </c>
      <c r="G137" s="117">
        <f t="shared" si="16"/>
        <v>0</v>
      </c>
      <c r="H137" s="117">
        <f t="shared" si="17"/>
        <v>42853</v>
      </c>
    </row>
    <row r="138" spans="1:8" ht="19.5" customHeight="1">
      <c r="A138" s="80"/>
      <c r="B138" s="80"/>
      <c r="C138" s="80" t="s">
        <v>240</v>
      </c>
      <c r="D138" s="88" t="s">
        <v>241</v>
      </c>
      <c r="E138" s="237">
        <f t="shared" si="16"/>
        <v>11000</v>
      </c>
      <c r="F138" s="117">
        <f t="shared" si="16"/>
        <v>0</v>
      </c>
      <c r="G138" s="117">
        <f t="shared" si="16"/>
        <v>0</v>
      </c>
      <c r="H138" s="117">
        <f t="shared" si="17"/>
        <v>11000</v>
      </c>
    </row>
    <row r="139" spans="1:8" ht="19.5" customHeight="1">
      <c r="A139" s="79"/>
      <c r="B139" s="79"/>
      <c r="C139" s="79" t="s">
        <v>8</v>
      </c>
      <c r="D139" s="88" t="s">
        <v>128</v>
      </c>
      <c r="E139" s="237">
        <f t="shared" si="16"/>
        <v>32700</v>
      </c>
      <c r="F139" s="117"/>
      <c r="G139" s="117">
        <f t="shared" si="16"/>
        <v>0</v>
      </c>
      <c r="H139" s="117">
        <f t="shared" si="17"/>
        <v>32700</v>
      </c>
    </row>
    <row r="140" spans="1:8" ht="19.5" customHeight="1">
      <c r="A140" s="79"/>
      <c r="B140" s="79"/>
      <c r="C140" s="79" t="s">
        <v>298</v>
      </c>
      <c r="D140" s="88" t="s">
        <v>299</v>
      </c>
      <c r="E140" s="237">
        <f t="shared" si="16"/>
        <v>847</v>
      </c>
      <c r="F140" s="117"/>
      <c r="G140" s="117">
        <f t="shared" si="16"/>
        <v>0</v>
      </c>
      <c r="H140" s="117">
        <f t="shared" si="17"/>
        <v>847</v>
      </c>
    </row>
    <row r="141" spans="1:8" ht="19.5" customHeight="1">
      <c r="A141" s="79"/>
      <c r="B141" s="79"/>
      <c r="C141" s="79" t="s">
        <v>26</v>
      </c>
      <c r="D141" s="88" t="s">
        <v>137</v>
      </c>
      <c r="E141" s="237">
        <f aca="true" t="shared" si="18" ref="E141:G147">SUM(E698)</f>
        <v>2300</v>
      </c>
      <c r="F141" s="117"/>
      <c r="G141" s="117">
        <f t="shared" si="18"/>
        <v>0</v>
      </c>
      <c r="H141" s="117">
        <f aca="true" t="shared" si="19" ref="H141:H147">SUM(H698)</f>
        <v>2300</v>
      </c>
    </row>
    <row r="142" spans="1:8" ht="19.5" customHeight="1">
      <c r="A142" s="92"/>
      <c r="B142" s="92"/>
      <c r="C142" s="105" t="s">
        <v>32</v>
      </c>
      <c r="D142" s="88" t="s">
        <v>138</v>
      </c>
      <c r="E142" s="237">
        <f t="shared" si="18"/>
        <v>3480</v>
      </c>
      <c r="F142" s="117"/>
      <c r="G142" s="117">
        <f t="shared" si="18"/>
        <v>0</v>
      </c>
      <c r="H142" s="117">
        <f t="shared" si="19"/>
        <v>3480</v>
      </c>
    </row>
    <row r="143" spans="1:8" ht="19.5" customHeight="1">
      <c r="A143" s="90"/>
      <c r="B143" s="90"/>
      <c r="C143" s="91" t="s">
        <v>33</v>
      </c>
      <c r="D143" s="88" t="s">
        <v>163</v>
      </c>
      <c r="E143" s="237">
        <f t="shared" si="18"/>
        <v>753</v>
      </c>
      <c r="F143" s="117"/>
      <c r="G143" s="117"/>
      <c r="H143" s="117">
        <f t="shared" si="19"/>
        <v>753</v>
      </c>
    </row>
    <row r="144" spans="1:8" ht="19.5" customHeight="1">
      <c r="A144" s="90"/>
      <c r="B144" s="90"/>
      <c r="C144" s="91" t="s">
        <v>34</v>
      </c>
      <c r="D144" s="88" t="s">
        <v>146</v>
      </c>
      <c r="E144" s="237">
        <f t="shared" si="18"/>
        <v>10844</v>
      </c>
      <c r="F144" s="117"/>
      <c r="G144" s="117">
        <f t="shared" si="18"/>
        <v>0</v>
      </c>
      <c r="H144" s="117">
        <f t="shared" si="19"/>
        <v>10844</v>
      </c>
    </row>
    <row r="145" spans="1:8" ht="19.5" customHeight="1">
      <c r="A145" s="90"/>
      <c r="B145" s="90"/>
      <c r="C145" s="91" t="s">
        <v>78</v>
      </c>
      <c r="D145" s="88" t="s">
        <v>164</v>
      </c>
      <c r="E145" s="237">
        <f t="shared" si="18"/>
        <v>239</v>
      </c>
      <c r="F145" s="117"/>
      <c r="G145" s="117"/>
      <c r="H145" s="117">
        <f t="shared" si="19"/>
        <v>239</v>
      </c>
    </row>
    <row r="146" spans="1:8" ht="19.5" customHeight="1">
      <c r="A146" s="90"/>
      <c r="B146" s="90"/>
      <c r="C146" s="91" t="s">
        <v>67</v>
      </c>
      <c r="D146" s="88" t="s">
        <v>156</v>
      </c>
      <c r="E146" s="237">
        <f t="shared" si="18"/>
        <v>0</v>
      </c>
      <c r="F146" s="117"/>
      <c r="G146" s="117"/>
      <c r="H146" s="117">
        <f t="shared" si="19"/>
        <v>0</v>
      </c>
    </row>
    <row r="147" spans="1:8" ht="19.5" customHeight="1">
      <c r="A147" s="90"/>
      <c r="B147" s="90"/>
      <c r="C147" s="91" t="s">
        <v>35</v>
      </c>
      <c r="D147" s="88" t="s">
        <v>140</v>
      </c>
      <c r="E147" s="237">
        <f t="shared" si="18"/>
        <v>0</v>
      </c>
      <c r="F147" s="117"/>
      <c r="G147" s="117"/>
      <c r="H147" s="117">
        <f t="shared" si="19"/>
        <v>0</v>
      </c>
    </row>
    <row r="148" spans="1:8" s="147" customFormat="1" ht="19.5" customHeight="1">
      <c r="A148" s="112"/>
      <c r="B148" s="113" t="s">
        <v>286</v>
      </c>
      <c r="C148" s="113"/>
      <c r="D148" s="111" t="s">
        <v>287</v>
      </c>
      <c r="E148" s="202">
        <f>SUM(E149)</f>
        <v>20000</v>
      </c>
      <c r="F148" s="202"/>
      <c r="G148" s="202"/>
      <c r="H148" s="114">
        <f>SUM(H149)</f>
        <v>20000</v>
      </c>
    </row>
    <row r="149" spans="1:8" ht="19.5" customHeight="1">
      <c r="A149" s="105"/>
      <c r="B149" s="105"/>
      <c r="C149" s="105" t="s">
        <v>35</v>
      </c>
      <c r="D149" s="88" t="s">
        <v>140</v>
      </c>
      <c r="E149" s="210">
        <f>SUM(E470)</f>
        <v>20000</v>
      </c>
      <c r="F149" s="210"/>
      <c r="G149" s="210"/>
      <c r="H149" s="89">
        <f>SUM(H470)</f>
        <v>20000</v>
      </c>
    </row>
    <row r="150" spans="1:12" s="147" customFormat="1" ht="19.5" customHeight="1">
      <c r="A150" s="112"/>
      <c r="B150" s="113" t="s">
        <v>47</v>
      </c>
      <c r="C150" s="113"/>
      <c r="D150" s="111" t="s">
        <v>197</v>
      </c>
      <c r="E150" s="202">
        <f>SUM(E151)</f>
        <v>900</v>
      </c>
      <c r="F150" s="202"/>
      <c r="G150" s="202"/>
      <c r="H150" s="114">
        <f>SUM(H151)</f>
        <v>900</v>
      </c>
      <c r="I150" s="292">
        <f>SUM(E150)</f>
        <v>900</v>
      </c>
      <c r="J150" s="292">
        <f>SUM(F150)</f>
        <v>0</v>
      </c>
      <c r="K150" s="292">
        <f>SUM(G150)</f>
        <v>0</v>
      </c>
      <c r="L150" s="292">
        <f>SUM(H150)</f>
        <v>900</v>
      </c>
    </row>
    <row r="151" spans="1:8" ht="19.5" customHeight="1">
      <c r="A151" s="105"/>
      <c r="B151" s="105"/>
      <c r="C151" s="105" t="s">
        <v>26</v>
      </c>
      <c r="D151" s="88" t="s">
        <v>137</v>
      </c>
      <c r="E151" s="210">
        <f>SUM(E542)</f>
        <v>900</v>
      </c>
      <c r="F151" s="210"/>
      <c r="G151" s="210"/>
      <c r="H151" s="89">
        <f>SUM(H542)</f>
        <v>900</v>
      </c>
    </row>
    <row r="152" spans="1:12" ht="19.5" customHeight="1">
      <c r="A152" s="102">
        <v>757</v>
      </c>
      <c r="B152" s="95"/>
      <c r="C152" s="95"/>
      <c r="D152" s="96" t="s">
        <v>165</v>
      </c>
      <c r="E152" s="200">
        <f aca="true" t="shared" si="20" ref="E152:H153">SUM(E153)</f>
        <v>224880</v>
      </c>
      <c r="F152" s="200"/>
      <c r="G152" s="200"/>
      <c r="H152" s="116">
        <f t="shared" si="20"/>
        <v>224880</v>
      </c>
      <c r="I152" s="150">
        <f>SUM(E153)</f>
        <v>224880</v>
      </c>
      <c r="J152" s="150">
        <f>SUM(F153)</f>
        <v>0</v>
      </c>
      <c r="K152" s="150">
        <f>SUM(G153)</f>
        <v>0</v>
      </c>
      <c r="L152" s="150">
        <f>SUM(H153)</f>
        <v>224880</v>
      </c>
    </row>
    <row r="153" spans="1:8" s="147" customFormat="1" ht="37.5" customHeight="1">
      <c r="A153" s="119"/>
      <c r="B153" s="113" t="s">
        <v>50</v>
      </c>
      <c r="C153" s="120"/>
      <c r="D153" s="104" t="s">
        <v>200</v>
      </c>
      <c r="E153" s="202">
        <f t="shared" si="20"/>
        <v>224880</v>
      </c>
      <c r="F153" s="202"/>
      <c r="G153" s="202"/>
      <c r="H153" s="114">
        <f t="shared" si="20"/>
        <v>224880</v>
      </c>
    </row>
    <row r="154" spans="1:8" ht="33.75" customHeight="1">
      <c r="A154" s="105"/>
      <c r="B154" s="105"/>
      <c r="C154" s="105" t="s">
        <v>51</v>
      </c>
      <c r="D154" s="88" t="s">
        <v>243</v>
      </c>
      <c r="E154" s="210">
        <f>SUM(E544)</f>
        <v>224880</v>
      </c>
      <c r="F154" s="210"/>
      <c r="G154" s="210"/>
      <c r="H154" s="89">
        <f>SUM(H544)</f>
        <v>224880</v>
      </c>
    </row>
    <row r="155" spans="1:12" ht="19.5" customHeight="1">
      <c r="A155" s="102">
        <v>758</v>
      </c>
      <c r="B155" s="95"/>
      <c r="C155" s="95"/>
      <c r="D155" s="96" t="s">
        <v>166</v>
      </c>
      <c r="E155" s="200">
        <f aca="true" t="shared" si="21" ref="E155:H156">SUM(E156)</f>
        <v>1050980</v>
      </c>
      <c r="F155" s="116">
        <f t="shared" si="21"/>
        <v>0</v>
      </c>
      <c r="G155" s="116">
        <f t="shared" si="21"/>
        <v>0</v>
      </c>
      <c r="H155" s="116">
        <f t="shared" si="21"/>
        <v>1050980</v>
      </c>
      <c r="I155" s="150">
        <f>SUM(E155)</f>
        <v>1050980</v>
      </c>
      <c r="J155" s="150">
        <f>SUM(F155)</f>
        <v>0</v>
      </c>
      <c r="K155" s="150">
        <f>SUM(G155)</f>
        <v>0</v>
      </c>
      <c r="L155" s="150">
        <f>SUM(H155)</f>
        <v>1050980</v>
      </c>
    </row>
    <row r="156" spans="1:8" s="147" customFormat="1" ht="19.5" customHeight="1">
      <c r="A156" s="119"/>
      <c r="B156" s="113" t="s">
        <v>80</v>
      </c>
      <c r="C156" s="120"/>
      <c r="D156" s="99" t="s">
        <v>201</v>
      </c>
      <c r="E156" s="202">
        <f t="shared" si="21"/>
        <v>1050980</v>
      </c>
      <c r="F156" s="114">
        <f t="shared" si="21"/>
        <v>0</v>
      </c>
      <c r="G156" s="114">
        <f t="shared" si="21"/>
        <v>0</v>
      </c>
      <c r="H156" s="114">
        <f t="shared" si="21"/>
        <v>1050980</v>
      </c>
    </row>
    <row r="157" spans="1:8" ht="19.5" customHeight="1">
      <c r="A157" s="105"/>
      <c r="B157" s="105"/>
      <c r="C157" s="105" t="s">
        <v>81</v>
      </c>
      <c r="D157" s="88" t="s">
        <v>167</v>
      </c>
      <c r="E157" s="210">
        <f>SUM(E546)</f>
        <v>1050980</v>
      </c>
      <c r="F157" s="89">
        <f>SUM(F546)</f>
        <v>0</v>
      </c>
      <c r="G157" s="89">
        <f>SUM(G546)</f>
        <v>0</v>
      </c>
      <c r="H157" s="89">
        <f>SUM(H546)</f>
        <v>1050980</v>
      </c>
    </row>
    <row r="158" spans="1:8" s="149" customFormat="1" ht="19.5" customHeight="1">
      <c r="A158" s="102">
        <v>801</v>
      </c>
      <c r="B158" s="95"/>
      <c r="C158" s="95"/>
      <c r="D158" s="96" t="s">
        <v>168</v>
      </c>
      <c r="E158" s="200">
        <f>SUM(E159,E166,E173,E193,E235,E237,E228)</f>
        <v>13848461</v>
      </c>
      <c r="F158" s="200">
        <f>SUM(F159,F166,F173,F193,F235,F237,F228)</f>
        <v>0</v>
      </c>
      <c r="G158" s="200">
        <f>SUM(G159,G166,G173,G193,G235,G237,G228)</f>
        <v>0</v>
      </c>
      <c r="H158" s="200">
        <f>SUM(H159,H166,H173,H193,H235,H237,H228)</f>
        <v>13848461</v>
      </c>
    </row>
    <row r="159" spans="1:12" s="146" customFormat="1" ht="19.5" customHeight="1">
      <c r="A159" s="119"/>
      <c r="B159" s="113" t="s">
        <v>82</v>
      </c>
      <c r="C159" s="120"/>
      <c r="D159" s="121" t="s">
        <v>202</v>
      </c>
      <c r="E159" s="202">
        <f>SUM(E160:E165)</f>
        <v>484513</v>
      </c>
      <c r="F159" s="114">
        <f>SUM(F160:F165)</f>
        <v>0</v>
      </c>
      <c r="G159" s="114"/>
      <c r="H159" s="114">
        <f>SUM(H160:H165)</f>
        <v>484513</v>
      </c>
      <c r="I159" s="289">
        <f>SUM(E160,E165)</f>
        <v>20246</v>
      </c>
      <c r="J159" s="289">
        <f>SUM(F160,F165)</f>
        <v>0</v>
      </c>
      <c r="K159" s="289">
        <f>SUM(G160,G165)</f>
        <v>0</v>
      </c>
      <c r="L159" s="289">
        <f>SUM(H160,H165)</f>
        <v>20246</v>
      </c>
    </row>
    <row r="160" spans="1:8" ht="21" customHeight="1">
      <c r="A160" s="91"/>
      <c r="B160" s="91"/>
      <c r="C160" s="91" t="s">
        <v>29</v>
      </c>
      <c r="D160" s="88" t="s">
        <v>158</v>
      </c>
      <c r="E160" s="126">
        <f aca="true" t="shared" si="22" ref="E160:F165">SUM(E724)</f>
        <v>1104</v>
      </c>
      <c r="F160" s="126"/>
      <c r="G160" s="126"/>
      <c r="H160" s="115">
        <f aca="true" t="shared" si="23" ref="H160:H165">SUM(H724)</f>
        <v>1104</v>
      </c>
    </row>
    <row r="161" spans="1:8" ht="19.5" customHeight="1">
      <c r="A161" s="91"/>
      <c r="B161" s="91"/>
      <c r="C161" s="91" t="s">
        <v>20</v>
      </c>
      <c r="D161" s="88" t="s">
        <v>129</v>
      </c>
      <c r="E161" s="126">
        <f t="shared" si="22"/>
        <v>366474</v>
      </c>
      <c r="F161" s="115">
        <f t="shared" si="22"/>
        <v>0</v>
      </c>
      <c r="G161" s="115"/>
      <c r="H161" s="115">
        <f t="shared" si="23"/>
        <v>366474</v>
      </c>
    </row>
    <row r="162" spans="1:8" ht="19.5" customHeight="1">
      <c r="A162" s="91"/>
      <c r="B162" s="91"/>
      <c r="C162" s="91" t="s">
        <v>21</v>
      </c>
      <c r="D162" s="88" t="s">
        <v>131</v>
      </c>
      <c r="E162" s="126">
        <f t="shared" si="22"/>
        <v>19945</v>
      </c>
      <c r="F162" s="115"/>
      <c r="G162" s="115"/>
      <c r="H162" s="115">
        <f t="shared" si="23"/>
        <v>19945</v>
      </c>
    </row>
    <row r="163" spans="1:8" ht="19.5" customHeight="1">
      <c r="A163" s="91"/>
      <c r="B163" s="91"/>
      <c r="C163" s="91" t="s">
        <v>22</v>
      </c>
      <c r="D163" s="88" t="s">
        <v>132</v>
      </c>
      <c r="E163" s="126">
        <f t="shared" si="22"/>
        <v>68517</v>
      </c>
      <c r="F163" s="115">
        <f t="shared" si="22"/>
        <v>0</v>
      </c>
      <c r="G163" s="115"/>
      <c r="H163" s="115">
        <f t="shared" si="23"/>
        <v>68517</v>
      </c>
    </row>
    <row r="164" spans="1:8" ht="19.5" customHeight="1">
      <c r="A164" s="91"/>
      <c r="B164" s="91"/>
      <c r="C164" s="91" t="s">
        <v>23</v>
      </c>
      <c r="D164" s="88" t="s">
        <v>133</v>
      </c>
      <c r="E164" s="126">
        <f t="shared" si="22"/>
        <v>9331</v>
      </c>
      <c r="F164" s="115">
        <f t="shared" si="22"/>
        <v>0</v>
      </c>
      <c r="G164" s="115"/>
      <c r="H164" s="115">
        <f t="shared" si="23"/>
        <v>9331</v>
      </c>
    </row>
    <row r="165" spans="1:8" ht="23.25" customHeight="1">
      <c r="A165" s="105"/>
      <c r="B165" s="105"/>
      <c r="C165" s="105" t="s">
        <v>33</v>
      </c>
      <c r="D165" s="88" t="s">
        <v>163</v>
      </c>
      <c r="E165" s="210">
        <f t="shared" si="22"/>
        <v>19142</v>
      </c>
      <c r="F165" s="89">
        <f t="shared" si="22"/>
        <v>0</v>
      </c>
      <c r="G165" s="210"/>
      <c r="H165" s="89">
        <f t="shared" si="23"/>
        <v>19142</v>
      </c>
    </row>
    <row r="166" spans="1:12" s="146" customFormat="1" ht="19.5" customHeight="1">
      <c r="A166" s="113"/>
      <c r="B166" s="113" t="s">
        <v>83</v>
      </c>
      <c r="C166" s="113"/>
      <c r="D166" s="83" t="s">
        <v>203</v>
      </c>
      <c r="E166" s="202">
        <f>SUM(E167:E172)</f>
        <v>592547</v>
      </c>
      <c r="F166" s="114">
        <f>SUM(F167:F172)</f>
        <v>0</v>
      </c>
      <c r="G166" s="114">
        <f>SUM(G167:G172)</f>
        <v>0</v>
      </c>
      <c r="H166" s="114">
        <f>SUM(H167:H172)</f>
        <v>592547</v>
      </c>
      <c r="I166" s="289">
        <f>SUM(E172,E167)</f>
        <v>20161</v>
      </c>
      <c r="J166" s="289">
        <f>SUM(F172,F167)</f>
        <v>0</v>
      </c>
      <c r="K166" s="289">
        <f>SUM(G172,G167)</f>
        <v>0</v>
      </c>
      <c r="L166" s="289">
        <f>SUM(H172,H167)</f>
        <v>20161</v>
      </c>
    </row>
    <row r="167" spans="1:8" ht="23.25" customHeight="1">
      <c r="A167" s="91"/>
      <c r="B167" s="91"/>
      <c r="C167" s="91" t="s">
        <v>29</v>
      </c>
      <c r="D167" s="88" t="s">
        <v>158</v>
      </c>
      <c r="E167" s="126">
        <f aca="true" t="shared" si="24" ref="E167:G172">SUM(E731)</f>
        <v>1395</v>
      </c>
      <c r="F167" s="126"/>
      <c r="G167" s="126"/>
      <c r="H167" s="115">
        <f aca="true" t="shared" si="25" ref="H167:H172">SUM(H731)</f>
        <v>1395</v>
      </c>
    </row>
    <row r="168" spans="1:8" ht="19.5" customHeight="1">
      <c r="A168" s="91"/>
      <c r="B168" s="91"/>
      <c r="C168" s="91" t="s">
        <v>20</v>
      </c>
      <c r="D168" s="88" t="s">
        <v>129</v>
      </c>
      <c r="E168" s="126">
        <f t="shared" si="24"/>
        <v>451277</v>
      </c>
      <c r="F168" s="115">
        <f t="shared" si="24"/>
        <v>0</v>
      </c>
      <c r="G168" s="115"/>
      <c r="H168" s="115">
        <f t="shared" si="25"/>
        <v>451277</v>
      </c>
    </row>
    <row r="169" spans="1:8" ht="19.5" customHeight="1">
      <c r="A169" s="91"/>
      <c r="B169" s="91"/>
      <c r="C169" s="91" t="s">
        <v>21</v>
      </c>
      <c r="D169" s="88" t="s">
        <v>131</v>
      </c>
      <c r="E169" s="126">
        <f t="shared" si="24"/>
        <v>25964</v>
      </c>
      <c r="F169" s="115"/>
      <c r="G169" s="115"/>
      <c r="H169" s="115">
        <f t="shared" si="25"/>
        <v>25964</v>
      </c>
    </row>
    <row r="170" spans="1:8" ht="19.5" customHeight="1">
      <c r="A170" s="91"/>
      <c r="B170" s="91"/>
      <c r="C170" s="91" t="s">
        <v>22</v>
      </c>
      <c r="D170" s="88" t="s">
        <v>132</v>
      </c>
      <c r="E170" s="126">
        <f t="shared" si="24"/>
        <v>83741</v>
      </c>
      <c r="F170" s="115"/>
      <c r="G170" s="115">
        <f t="shared" si="24"/>
        <v>0</v>
      </c>
      <c r="H170" s="115">
        <f t="shared" si="25"/>
        <v>83741</v>
      </c>
    </row>
    <row r="171" spans="1:8" ht="19.5" customHeight="1">
      <c r="A171" s="91"/>
      <c r="B171" s="91"/>
      <c r="C171" s="91" t="s">
        <v>23</v>
      </c>
      <c r="D171" s="88" t="s">
        <v>133</v>
      </c>
      <c r="E171" s="126">
        <f t="shared" si="24"/>
        <v>11404</v>
      </c>
      <c r="F171" s="115">
        <f t="shared" si="24"/>
        <v>0</v>
      </c>
      <c r="G171" s="115"/>
      <c r="H171" s="115">
        <f t="shared" si="25"/>
        <v>11404</v>
      </c>
    </row>
    <row r="172" spans="1:8" ht="19.5" customHeight="1">
      <c r="A172" s="105"/>
      <c r="B172" s="105"/>
      <c r="C172" s="105" t="s">
        <v>33</v>
      </c>
      <c r="D172" s="88" t="s">
        <v>163</v>
      </c>
      <c r="E172" s="210">
        <f t="shared" si="24"/>
        <v>18766</v>
      </c>
      <c r="F172" s="89">
        <f t="shared" si="24"/>
        <v>0</v>
      </c>
      <c r="G172" s="210"/>
      <c r="H172" s="89">
        <f t="shared" si="25"/>
        <v>18766</v>
      </c>
    </row>
    <row r="173" spans="1:12" s="146" customFormat="1" ht="19.5" customHeight="1">
      <c r="A173" s="113"/>
      <c r="B173" s="113" t="s">
        <v>39</v>
      </c>
      <c r="C173" s="113"/>
      <c r="D173" s="83" t="s">
        <v>204</v>
      </c>
      <c r="E173" s="202">
        <f>SUM(E174:E192)</f>
        <v>1328114</v>
      </c>
      <c r="F173" s="114">
        <f>SUM(F174:F192)</f>
        <v>0</v>
      </c>
      <c r="G173" s="114">
        <f>SUM(G174:G192)</f>
        <v>0</v>
      </c>
      <c r="H173" s="114">
        <f>SUM(H174:H192)</f>
        <v>1328114</v>
      </c>
      <c r="I173" s="289">
        <f>SUM(E182:E190,E174,E175)</f>
        <v>153951</v>
      </c>
      <c r="J173" s="289">
        <f>SUM(F182:F190,F174,F175)</f>
        <v>0</v>
      </c>
      <c r="K173" s="289">
        <f>SUM(G182:G190,G174,G175)</f>
        <v>0</v>
      </c>
      <c r="L173" s="289">
        <f>SUM(H182:H190,H174,H175)</f>
        <v>153951</v>
      </c>
    </row>
    <row r="174" spans="1:8" ht="21" customHeight="1">
      <c r="A174" s="91"/>
      <c r="B174" s="91"/>
      <c r="C174" s="91" t="s">
        <v>29</v>
      </c>
      <c r="D174" s="88" t="s">
        <v>158</v>
      </c>
      <c r="E174" s="126">
        <f aca="true" t="shared" si="26" ref="E174:E181">SUM(E777)</f>
        <v>8959</v>
      </c>
      <c r="F174" s="115"/>
      <c r="G174" s="115"/>
      <c r="H174" s="115">
        <f aca="true" t="shared" si="27" ref="H174:H179">SUM(H777)</f>
        <v>8959</v>
      </c>
    </row>
    <row r="175" spans="1:8" ht="20.25" customHeight="1">
      <c r="A175" s="91"/>
      <c r="B175" s="91"/>
      <c r="C175" s="91" t="s">
        <v>100</v>
      </c>
      <c r="D175" s="88" t="s">
        <v>183</v>
      </c>
      <c r="E175" s="126">
        <f t="shared" si="26"/>
        <v>0</v>
      </c>
      <c r="F175" s="115"/>
      <c r="G175" s="115"/>
      <c r="H175" s="115">
        <f t="shared" si="27"/>
        <v>0</v>
      </c>
    </row>
    <row r="176" spans="1:8" ht="19.5" customHeight="1">
      <c r="A176" s="91"/>
      <c r="B176" s="91"/>
      <c r="C176" s="91" t="s">
        <v>20</v>
      </c>
      <c r="D176" s="88" t="s">
        <v>129</v>
      </c>
      <c r="E176" s="126">
        <f t="shared" si="26"/>
        <v>903207</v>
      </c>
      <c r="F176" s="115"/>
      <c r="G176" s="115"/>
      <c r="H176" s="115">
        <f t="shared" si="27"/>
        <v>903207</v>
      </c>
    </row>
    <row r="177" spans="1:8" ht="19.5" customHeight="1">
      <c r="A177" s="91"/>
      <c r="B177" s="91"/>
      <c r="C177" s="91" t="s">
        <v>313</v>
      </c>
      <c r="D177" s="88" t="s">
        <v>309</v>
      </c>
      <c r="E177" s="126">
        <f t="shared" si="26"/>
        <v>0</v>
      </c>
      <c r="F177" s="115"/>
      <c r="G177" s="115"/>
      <c r="H177" s="115">
        <f t="shared" si="27"/>
        <v>0</v>
      </c>
    </row>
    <row r="178" spans="1:8" ht="19.5" customHeight="1">
      <c r="A178" s="91"/>
      <c r="B178" s="91"/>
      <c r="C178" s="91" t="s">
        <v>21</v>
      </c>
      <c r="D178" s="88" t="s">
        <v>131</v>
      </c>
      <c r="E178" s="126">
        <f t="shared" si="26"/>
        <v>81633</v>
      </c>
      <c r="F178" s="115"/>
      <c r="G178" s="115"/>
      <c r="H178" s="115">
        <f t="shared" si="27"/>
        <v>81633</v>
      </c>
    </row>
    <row r="179" spans="1:8" ht="19.5" customHeight="1">
      <c r="A179" s="91"/>
      <c r="B179" s="91"/>
      <c r="C179" s="91" t="s">
        <v>22</v>
      </c>
      <c r="D179" s="88" t="s">
        <v>132</v>
      </c>
      <c r="E179" s="126">
        <f t="shared" si="26"/>
        <v>166629</v>
      </c>
      <c r="F179" s="115"/>
      <c r="G179" s="115"/>
      <c r="H179" s="115">
        <f t="shared" si="27"/>
        <v>166629</v>
      </c>
    </row>
    <row r="180" spans="1:8" ht="19.5" customHeight="1">
      <c r="A180" s="91"/>
      <c r="B180" s="91"/>
      <c r="C180" s="91" t="s">
        <v>23</v>
      </c>
      <c r="D180" s="88" t="s">
        <v>133</v>
      </c>
      <c r="E180" s="126">
        <f t="shared" si="26"/>
        <v>22694</v>
      </c>
      <c r="F180" s="115"/>
      <c r="G180" s="115"/>
      <c r="H180" s="115">
        <f aca="true" t="shared" si="28" ref="H180:H191">SUM(H783)</f>
        <v>22694</v>
      </c>
    </row>
    <row r="181" spans="1:8" ht="21" customHeight="1">
      <c r="A181" s="91"/>
      <c r="B181" s="91"/>
      <c r="C181" s="91" t="s">
        <v>61</v>
      </c>
      <c r="D181" s="88" t="s">
        <v>169</v>
      </c>
      <c r="E181" s="126">
        <f t="shared" si="26"/>
        <v>0</v>
      </c>
      <c r="F181" s="115"/>
      <c r="G181" s="115"/>
      <c r="H181" s="115">
        <f t="shared" si="28"/>
        <v>0</v>
      </c>
    </row>
    <row r="182" spans="1:8" ht="19.5" customHeight="1">
      <c r="A182" s="91"/>
      <c r="B182" s="91"/>
      <c r="C182" s="91" t="s">
        <v>12</v>
      </c>
      <c r="D182" s="88" t="s">
        <v>134</v>
      </c>
      <c r="E182" s="126">
        <f>SUM(E785,E549)</f>
        <v>13205</v>
      </c>
      <c r="F182" s="115">
        <f>SUM(F785)</f>
        <v>0</v>
      </c>
      <c r="G182" s="115"/>
      <c r="H182" s="115">
        <f>SUM(E182:F182)</f>
        <v>13205</v>
      </c>
    </row>
    <row r="183" spans="1:8" ht="19.5" customHeight="1">
      <c r="A183" s="91"/>
      <c r="B183" s="91"/>
      <c r="C183" s="91" t="s">
        <v>85</v>
      </c>
      <c r="D183" s="88" t="s">
        <v>170</v>
      </c>
      <c r="E183" s="126">
        <f>SUM(E786)</f>
        <v>6420</v>
      </c>
      <c r="F183" s="115"/>
      <c r="G183" s="115"/>
      <c r="H183" s="115">
        <f t="shared" si="28"/>
        <v>6420</v>
      </c>
    </row>
    <row r="184" spans="1:8" ht="19.5" customHeight="1">
      <c r="A184" s="91"/>
      <c r="B184" s="91"/>
      <c r="C184" s="91" t="s">
        <v>30</v>
      </c>
      <c r="D184" s="88" t="s">
        <v>135</v>
      </c>
      <c r="E184" s="126">
        <f>SUM(E787)</f>
        <v>26039</v>
      </c>
      <c r="F184" s="115"/>
      <c r="G184" s="115">
        <f>SUM(G787)</f>
        <v>0</v>
      </c>
      <c r="H184" s="115">
        <f t="shared" si="28"/>
        <v>26039</v>
      </c>
    </row>
    <row r="185" spans="1:8" ht="19.5" customHeight="1">
      <c r="A185" s="91"/>
      <c r="B185" s="91"/>
      <c r="C185" s="91" t="s">
        <v>31</v>
      </c>
      <c r="D185" s="88" t="s">
        <v>136</v>
      </c>
      <c r="E185" s="126">
        <f>SUM(E788,)</f>
        <v>9513</v>
      </c>
      <c r="F185" s="115">
        <f>SUM(F788,)</f>
        <v>0</v>
      </c>
      <c r="G185" s="115"/>
      <c r="H185" s="115">
        <f>SUM(H788,)</f>
        <v>9513</v>
      </c>
    </row>
    <row r="186" spans="1:8" ht="19.5" customHeight="1">
      <c r="A186" s="91"/>
      <c r="B186" s="91"/>
      <c r="C186" s="91" t="s">
        <v>8</v>
      </c>
      <c r="D186" s="88" t="s">
        <v>128</v>
      </c>
      <c r="E186" s="126">
        <f aca="true" t="shared" si="29" ref="E186:E191">SUM(E789)</f>
        <v>28615</v>
      </c>
      <c r="F186" s="115"/>
      <c r="G186" s="115"/>
      <c r="H186" s="115">
        <f t="shared" si="28"/>
        <v>28615</v>
      </c>
    </row>
    <row r="187" spans="1:8" ht="19.5" customHeight="1">
      <c r="A187" s="91"/>
      <c r="B187" s="91"/>
      <c r="C187" s="91" t="s">
        <v>26</v>
      </c>
      <c r="D187" s="88" t="s">
        <v>137</v>
      </c>
      <c r="E187" s="126">
        <f t="shared" si="29"/>
        <v>1850</v>
      </c>
      <c r="F187" s="115"/>
      <c r="G187" s="115"/>
      <c r="H187" s="115">
        <f t="shared" si="28"/>
        <v>1850</v>
      </c>
    </row>
    <row r="188" spans="1:8" ht="19.5" customHeight="1">
      <c r="A188" s="91"/>
      <c r="B188" s="91"/>
      <c r="C188" s="91" t="s">
        <v>32</v>
      </c>
      <c r="D188" s="88" t="s">
        <v>138</v>
      </c>
      <c r="E188" s="126">
        <f t="shared" si="29"/>
        <v>2472</v>
      </c>
      <c r="F188" s="115"/>
      <c r="G188" s="115"/>
      <c r="H188" s="115">
        <f t="shared" si="28"/>
        <v>2472</v>
      </c>
    </row>
    <row r="189" spans="1:8" ht="25.5" customHeight="1">
      <c r="A189" s="91"/>
      <c r="B189" s="91"/>
      <c r="C189" s="91" t="s">
        <v>33</v>
      </c>
      <c r="D189" s="88" t="s">
        <v>163</v>
      </c>
      <c r="E189" s="126">
        <f t="shared" si="29"/>
        <v>56878</v>
      </c>
      <c r="F189" s="115"/>
      <c r="G189" s="115"/>
      <c r="H189" s="115">
        <f t="shared" si="28"/>
        <v>56878</v>
      </c>
    </row>
    <row r="190" spans="1:8" ht="25.5" customHeight="1">
      <c r="A190" s="105"/>
      <c r="B190" s="105"/>
      <c r="C190" s="105" t="s">
        <v>86</v>
      </c>
      <c r="D190" s="88" t="s">
        <v>173</v>
      </c>
      <c r="E190" s="210">
        <f t="shared" si="29"/>
        <v>0</v>
      </c>
      <c r="F190" s="115"/>
      <c r="G190" s="115"/>
      <c r="H190" s="89">
        <f t="shared" si="28"/>
        <v>0</v>
      </c>
    </row>
    <row r="191" spans="1:8" ht="25.5" customHeight="1">
      <c r="A191" s="105"/>
      <c r="B191" s="105"/>
      <c r="C191" s="105" t="s">
        <v>67</v>
      </c>
      <c r="D191" s="88" t="s">
        <v>156</v>
      </c>
      <c r="E191" s="210">
        <f t="shared" si="29"/>
        <v>0</v>
      </c>
      <c r="F191" s="115"/>
      <c r="G191" s="115"/>
      <c r="H191" s="89">
        <f t="shared" si="28"/>
        <v>0</v>
      </c>
    </row>
    <row r="192" spans="1:8" ht="25.5" customHeight="1">
      <c r="A192" s="105"/>
      <c r="B192" s="105"/>
      <c r="C192" s="105" t="s">
        <v>64</v>
      </c>
      <c r="D192" s="88" t="s">
        <v>149</v>
      </c>
      <c r="E192" s="210">
        <f>SUM(E795,E548)</f>
        <v>0</v>
      </c>
      <c r="F192" s="89">
        <f>SUM(F795,F548)</f>
        <v>0</v>
      </c>
      <c r="G192" s="89">
        <f>SUM(G795,G548)</f>
        <v>0</v>
      </c>
      <c r="H192" s="89">
        <f>SUM(H795,H548)</f>
        <v>0</v>
      </c>
    </row>
    <row r="193" spans="1:12" s="203" customFormat="1" ht="19.5" customHeight="1">
      <c r="A193" s="286"/>
      <c r="B193" s="286" t="s">
        <v>48</v>
      </c>
      <c r="C193" s="286"/>
      <c r="D193" s="201" t="s">
        <v>205</v>
      </c>
      <c r="E193" s="287">
        <f>SUM(E194,E196,E197,E198,E199,E200,E203,E204,E207,E210,E211,E212,E213,E214,E215,E216,E218,E221,E222,E223,E224,E225,E226,E227,E217)</f>
        <v>11084500</v>
      </c>
      <c r="F193" s="235">
        <f>SUM(F194:F227)</f>
        <v>0</v>
      </c>
      <c r="G193" s="235">
        <f>SUM(G194:G227)</f>
        <v>0</v>
      </c>
      <c r="H193" s="288">
        <f>SUM(E193:F193)-G193</f>
        <v>11084500</v>
      </c>
      <c r="I193" s="290">
        <f>SUM(E197,E198,E211:E225)</f>
        <v>1349290</v>
      </c>
      <c r="J193" s="290">
        <f>SUM(F197,F198,F210,F211:F225)</f>
        <v>0</v>
      </c>
      <c r="K193" s="290">
        <f>SUM(G197,G198,G210,G211:G225)</f>
        <v>0</v>
      </c>
      <c r="L193" s="290">
        <f>SUM(H197,H198,H210,H211:H225)</f>
        <v>1349290</v>
      </c>
    </row>
    <row r="194" spans="1:9" ht="42" customHeight="1">
      <c r="A194" s="91"/>
      <c r="B194" s="91"/>
      <c r="C194" s="91" t="s">
        <v>40</v>
      </c>
      <c r="D194" s="88" t="s">
        <v>244</v>
      </c>
      <c r="E194" s="126">
        <f aca="true" t="shared" si="30" ref="E194:H195">SUM(E550)</f>
        <v>311182</v>
      </c>
      <c r="F194" s="115"/>
      <c r="G194" s="115"/>
      <c r="H194" s="115">
        <f t="shared" si="30"/>
        <v>311182</v>
      </c>
      <c r="I194" s="150"/>
    </row>
    <row r="195" spans="1:8" ht="42" customHeight="1">
      <c r="A195" s="91"/>
      <c r="B195" s="91"/>
      <c r="C195" s="91" t="s">
        <v>44</v>
      </c>
      <c r="D195" s="216" t="s">
        <v>269</v>
      </c>
      <c r="E195" s="126">
        <f t="shared" si="30"/>
        <v>0</v>
      </c>
      <c r="F195" s="115"/>
      <c r="G195" s="115"/>
      <c r="H195" s="115">
        <f t="shared" si="30"/>
        <v>0</v>
      </c>
    </row>
    <row r="196" spans="1:8" ht="34.5" customHeight="1">
      <c r="A196" s="91"/>
      <c r="B196" s="91"/>
      <c r="C196" s="91" t="s">
        <v>54</v>
      </c>
      <c r="D196" s="155" t="s">
        <v>258</v>
      </c>
      <c r="E196" s="126">
        <f>SUM(E552)</f>
        <v>0</v>
      </c>
      <c r="F196" s="115"/>
      <c r="G196" s="115"/>
      <c r="H196" s="115">
        <f>SUM(H552)</f>
        <v>0</v>
      </c>
    </row>
    <row r="197" spans="1:8" ht="30" customHeight="1">
      <c r="A197" s="91"/>
      <c r="B197" s="91"/>
      <c r="C197" s="91" t="s">
        <v>29</v>
      </c>
      <c r="D197" s="88" t="s">
        <v>158</v>
      </c>
      <c r="E197" s="126">
        <f>SUM(E812,E858,E906,E957,E1006,E1040)</f>
        <v>121652</v>
      </c>
      <c r="F197" s="115">
        <f>SUM(F812,F858,F906,F957,F1006,F1040)</f>
        <v>0</v>
      </c>
      <c r="G197" s="115">
        <f>SUM(G812,G858,G906,G957,G1006,G1040)</f>
        <v>0</v>
      </c>
      <c r="H197" s="115">
        <f>SUM(H812,H858,H906,H957,H1006,H1040)</f>
        <v>121652</v>
      </c>
    </row>
    <row r="198" spans="1:8" ht="30" customHeight="1">
      <c r="A198" s="105"/>
      <c r="B198" s="105"/>
      <c r="C198" s="105" t="s">
        <v>100</v>
      </c>
      <c r="D198" s="88" t="s">
        <v>183</v>
      </c>
      <c r="E198" s="210">
        <f>SUM(E813,E859,E907,E958,E1007,E1041)</f>
        <v>0</v>
      </c>
      <c r="F198" s="115"/>
      <c r="G198" s="115"/>
      <c r="H198" s="89">
        <f>SUM(H813,H859,H907,H958,H1007,H1041)</f>
        <v>0</v>
      </c>
    </row>
    <row r="199" spans="1:8" ht="19.5" customHeight="1">
      <c r="A199" s="91"/>
      <c r="B199" s="113"/>
      <c r="C199" s="91" t="s">
        <v>20</v>
      </c>
      <c r="D199" s="88" t="s">
        <v>129</v>
      </c>
      <c r="E199" s="126">
        <f>SUM(E814,E860,E908,E959,E1007,E1042)</f>
        <v>7306391</v>
      </c>
      <c r="F199" s="115">
        <f>SUM(F814,F860,F908,F959,F1007,F1042)</f>
        <v>0</v>
      </c>
      <c r="G199" s="115">
        <f>SUM(G814,G860,G908,G959,G1007,G1042)</f>
        <v>0</v>
      </c>
      <c r="H199" s="115">
        <f>SUM(H814,H860,H908,H959,H1007,H1042)</f>
        <v>7306391</v>
      </c>
    </row>
    <row r="200" spans="1:8" ht="19.5" customHeight="1">
      <c r="A200" s="91"/>
      <c r="B200" s="91"/>
      <c r="C200" s="91" t="s">
        <v>313</v>
      </c>
      <c r="D200" s="88" t="s">
        <v>309</v>
      </c>
      <c r="E200" s="126">
        <f>SUM(E815,E861,E909,E960,E1043)</f>
        <v>24752</v>
      </c>
      <c r="F200" s="115"/>
      <c r="G200" s="115"/>
      <c r="H200" s="115">
        <f>SUM(H815,H861,H909,H960,H1043)</f>
        <v>24752</v>
      </c>
    </row>
    <row r="201" spans="1:8" s="149" customFormat="1" ht="19.5" customHeight="1">
      <c r="A201" s="125"/>
      <c r="B201" s="125"/>
      <c r="C201" s="125" t="s">
        <v>329</v>
      </c>
      <c r="D201" s="88" t="s">
        <v>309</v>
      </c>
      <c r="E201" s="126">
        <f>SUM(E816)</f>
        <v>0</v>
      </c>
      <c r="F201" s="126">
        <f>SUM(F816)</f>
        <v>0</v>
      </c>
      <c r="G201" s="126"/>
      <c r="H201" s="126">
        <f>SUM(H816)</f>
        <v>0</v>
      </c>
    </row>
    <row r="202" spans="1:8" s="149" customFormat="1" ht="19.5" customHeight="1">
      <c r="A202" s="125"/>
      <c r="B202" s="125"/>
      <c r="C202" s="125" t="s">
        <v>330</v>
      </c>
      <c r="D202" s="88" t="s">
        <v>309</v>
      </c>
      <c r="E202" s="126">
        <f>SUM(E817)</f>
        <v>0</v>
      </c>
      <c r="F202" s="126">
        <f>SUM(F817)</f>
        <v>0</v>
      </c>
      <c r="G202" s="126"/>
      <c r="H202" s="126">
        <f>SUM(H817)</f>
        <v>0</v>
      </c>
    </row>
    <row r="203" spans="1:8" s="149" customFormat="1" ht="19.5" customHeight="1">
      <c r="A203" s="125"/>
      <c r="B203" s="125"/>
      <c r="C203" s="125" t="s">
        <v>21</v>
      </c>
      <c r="D203" s="88" t="s">
        <v>131</v>
      </c>
      <c r="E203" s="126">
        <f>SUM(E818,E862,E910,E961,E1008,E1044)</f>
        <v>604460</v>
      </c>
      <c r="F203" s="126"/>
      <c r="G203" s="126"/>
      <c r="H203" s="126">
        <f>SUM(H818,H862,H910,H961,H1008,H1044)</f>
        <v>604460</v>
      </c>
    </row>
    <row r="204" spans="1:8" s="149" customFormat="1" ht="19.5" customHeight="1">
      <c r="A204" s="125"/>
      <c r="B204" s="125"/>
      <c r="C204" s="125" t="s">
        <v>22</v>
      </c>
      <c r="D204" s="88" t="s">
        <v>132</v>
      </c>
      <c r="E204" s="126">
        <f>SUM(E819,E863,E911,E962,E1009,E1045)</f>
        <v>1307048</v>
      </c>
      <c r="F204" s="126">
        <f>SUM(F819,F863,F911,F962,F1009,F1045)</f>
        <v>0</v>
      </c>
      <c r="G204" s="126"/>
      <c r="H204" s="126">
        <f>SUM(H819,H863,H911,H962,H1009,H1045)</f>
        <v>1307048</v>
      </c>
    </row>
    <row r="205" spans="1:8" s="149" customFormat="1" ht="19.5" customHeight="1">
      <c r="A205" s="125"/>
      <c r="B205" s="125"/>
      <c r="C205" s="125" t="s">
        <v>331</v>
      </c>
      <c r="D205" s="88" t="s">
        <v>132</v>
      </c>
      <c r="E205" s="126">
        <f>SUM(E820)</f>
        <v>0</v>
      </c>
      <c r="F205" s="126">
        <f>SUM(F820)</f>
        <v>0</v>
      </c>
      <c r="G205" s="126"/>
      <c r="H205" s="126">
        <f>SUM(H820)</f>
        <v>0</v>
      </c>
    </row>
    <row r="206" spans="1:8" s="149" customFormat="1" ht="19.5" customHeight="1">
      <c r="A206" s="125"/>
      <c r="B206" s="125"/>
      <c r="C206" s="125" t="s">
        <v>318</v>
      </c>
      <c r="D206" s="88" t="s">
        <v>132</v>
      </c>
      <c r="E206" s="126">
        <f>SUM(E821)</f>
        <v>0</v>
      </c>
      <c r="F206" s="126">
        <f>SUM(F821)</f>
        <v>0</v>
      </c>
      <c r="G206" s="126"/>
      <c r="H206" s="126">
        <f>SUM(H821)</f>
        <v>0</v>
      </c>
    </row>
    <row r="207" spans="1:8" s="149" customFormat="1" ht="19.5" customHeight="1">
      <c r="A207" s="209"/>
      <c r="B207" s="209"/>
      <c r="C207" s="209" t="s">
        <v>23</v>
      </c>
      <c r="D207" s="88" t="s">
        <v>133</v>
      </c>
      <c r="E207" s="210">
        <f>SUM(E822,E864,E912,E963,E1010,E1046)</f>
        <v>181377</v>
      </c>
      <c r="F207" s="210">
        <f>SUM(F822,F864,F912,F963,F1010,F1046)</f>
        <v>0</v>
      </c>
      <c r="G207" s="210"/>
      <c r="H207" s="210">
        <f>SUM(H822,H864,H912,H963,H1010,H1046)</f>
        <v>181377</v>
      </c>
    </row>
    <row r="208" spans="1:8" s="149" customFormat="1" ht="19.5" customHeight="1">
      <c r="A208" s="209"/>
      <c r="B208" s="209"/>
      <c r="C208" s="209" t="s">
        <v>332</v>
      </c>
      <c r="D208" s="88" t="s">
        <v>133</v>
      </c>
      <c r="E208" s="126">
        <f>SUM(E823)</f>
        <v>0</v>
      </c>
      <c r="F208" s="126">
        <f>SUM(F823)</f>
        <v>0</v>
      </c>
      <c r="G208" s="126"/>
      <c r="H208" s="126">
        <f>SUM(H823)</f>
        <v>0</v>
      </c>
    </row>
    <row r="209" spans="1:8" s="149" customFormat="1" ht="19.5" customHeight="1">
      <c r="A209" s="209"/>
      <c r="B209" s="209"/>
      <c r="C209" s="209" t="s">
        <v>319</v>
      </c>
      <c r="D209" s="88" t="s">
        <v>133</v>
      </c>
      <c r="E209" s="126">
        <f>SUM(E824)</f>
        <v>0</v>
      </c>
      <c r="F209" s="126">
        <f>SUM(F824)</f>
        <v>0</v>
      </c>
      <c r="G209" s="126"/>
      <c r="H209" s="126">
        <f>SUM(H824)</f>
        <v>0</v>
      </c>
    </row>
    <row r="210" spans="1:8" s="149" customFormat="1" ht="27.75" customHeight="1">
      <c r="A210" s="209"/>
      <c r="B210" s="209"/>
      <c r="C210" s="209" t="s">
        <v>61</v>
      </c>
      <c r="D210" s="88" t="s">
        <v>169</v>
      </c>
      <c r="E210" s="210">
        <f>SUM(E964)</f>
        <v>0</v>
      </c>
      <c r="F210" s="210"/>
      <c r="G210" s="210"/>
      <c r="H210" s="210">
        <f>SUM(H964)</f>
        <v>0</v>
      </c>
    </row>
    <row r="211" spans="1:8" s="149" customFormat="1" ht="19.5" customHeight="1">
      <c r="A211" s="209"/>
      <c r="B211" s="124"/>
      <c r="C211" s="209" t="s">
        <v>12</v>
      </c>
      <c r="D211" s="88" t="s">
        <v>134</v>
      </c>
      <c r="E211" s="210">
        <f>SUM(E825,E865,E913,E965,E1011,E1047)</f>
        <v>109337</v>
      </c>
      <c r="F211" s="210">
        <f>SUM(F825,F865,F913,F965,F1011,F1047)</f>
        <v>0</v>
      </c>
      <c r="G211" s="210">
        <f>SUM(G825,G865,G913,G965,G1011,G1047)</f>
        <v>0</v>
      </c>
      <c r="H211" s="210">
        <f>SUM(H825,H865,H913,H965,H1011,H1047)</f>
        <v>109337</v>
      </c>
    </row>
    <row r="212" spans="1:8" s="149" customFormat="1" ht="19.5" customHeight="1">
      <c r="A212" s="209"/>
      <c r="B212" s="209"/>
      <c r="C212" s="209" t="s">
        <v>322</v>
      </c>
      <c r="D212" s="88" t="s">
        <v>134</v>
      </c>
      <c r="E212" s="210">
        <f aca="true" t="shared" si="31" ref="E212:H213">SUM(E826)</f>
        <v>0</v>
      </c>
      <c r="F212" s="210"/>
      <c r="G212" s="210">
        <f t="shared" si="31"/>
        <v>0</v>
      </c>
      <c r="H212" s="210">
        <f t="shared" si="31"/>
        <v>0</v>
      </c>
    </row>
    <row r="213" spans="1:8" s="149" customFormat="1" ht="19.5" customHeight="1">
      <c r="A213" s="209"/>
      <c r="B213" s="209"/>
      <c r="C213" s="209" t="s">
        <v>323</v>
      </c>
      <c r="D213" s="88" t="s">
        <v>134</v>
      </c>
      <c r="E213" s="210">
        <f t="shared" si="31"/>
        <v>0</v>
      </c>
      <c r="F213" s="210"/>
      <c r="G213" s="210">
        <f t="shared" si="31"/>
        <v>0</v>
      </c>
      <c r="H213" s="210">
        <f t="shared" si="31"/>
        <v>0</v>
      </c>
    </row>
    <row r="214" spans="1:8" s="149" customFormat="1" ht="19.5" customHeight="1">
      <c r="A214" s="209"/>
      <c r="B214" s="124"/>
      <c r="C214" s="125" t="s">
        <v>85</v>
      </c>
      <c r="D214" s="88" t="s">
        <v>170</v>
      </c>
      <c r="E214" s="126">
        <f>SUM(E828,E866,E914,E966,E1048)</f>
        <v>16000</v>
      </c>
      <c r="F214" s="126">
        <f>SUM(F828,F866,F914,F966,F1048)</f>
        <v>0</v>
      </c>
      <c r="G214" s="126"/>
      <c r="H214" s="126">
        <f>SUM(H828,H866,H914,H966,H1048)</f>
        <v>16000</v>
      </c>
    </row>
    <row r="215" spans="1:8" s="149" customFormat="1" ht="19.5" customHeight="1">
      <c r="A215" s="209"/>
      <c r="B215" s="209"/>
      <c r="C215" s="209" t="s">
        <v>30</v>
      </c>
      <c r="D215" s="88" t="s">
        <v>135</v>
      </c>
      <c r="E215" s="210">
        <f>SUM(E829,E867,E915,E967,E1049)</f>
        <v>408900</v>
      </c>
      <c r="F215" s="210">
        <f>SUM(F829,F867,F915,F967,F1049)</f>
        <v>0</v>
      </c>
      <c r="G215" s="210"/>
      <c r="H215" s="210">
        <f>SUM(H829,H867,H915,H967,H1049)</f>
        <v>408900</v>
      </c>
    </row>
    <row r="216" spans="1:8" s="149" customFormat="1" ht="19.5" customHeight="1">
      <c r="A216" s="209"/>
      <c r="B216" s="124"/>
      <c r="C216" s="209" t="s">
        <v>31</v>
      </c>
      <c r="D216" s="88" t="s">
        <v>136</v>
      </c>
      <c r="E216" s="210">
        <f>SUM(E830,E868,E916,E968,E1013,E1050)</f>
        <v>25500</v>
      </c>
      <c r="F216" s="210">
        <f>SUM(F830,F868,F916,F968,F1013,F1050)</f>
        <v>0</v>
      </c>
      <c r="G216" s="210">
        <f>SUM(G830,G868,G916,G968,G1013,G1050)</f>
        <v>0</v>
      </c>
      <c r="H216" s="210">
        <f>SUM(H830,H868,H916,H968,H1013,H1050)</f>
        <v>25500</v>
      </c>
    </row>
    <row r="217" spans="1:8" s="149" customFormat="1" ht="19.5" customHeight="1">
      <c r="A217" s="125"/>
      <c r="B217" s="124"/>
      <c r="C217" s="125" t="s">
        <v>240</v>
      </c>
      <c r="D217" s="88" t="s">
        <v>241</v>
      </c>
      <c r="E217" s="210">
        <f>SUM(E869,E917,E969)</f>
        <v>6350</v>
      </c>
      <c r="F217" s="210">
        <f>SUM(F869,F917,F969)</f>
        <v>0</v>
      </c>
      <c r="G217" s="210">
        <f>SUM(G869,G917,G969)</f>
        <v>0</v>
      </c>
      <c r="H217" s="210">
        <f>SUM(H869,H917,H969)</f>
        <v>6350</v>
      </c>
    </row>
    <row r="218" spans="1:8" s="149" customFormat="1" ht="19.5" customHeight="1">
      <c r="A218" s="125"/>
      <c r="B218" s="124"/>
      <c r="C218" s="125" t="s">
        <v>8</v>
      </c>
      <c r="D218" s="88" t="s">
        <v>128</v>
      </c>
      <c r="E218" s="126">
        <f>SUM(E831,E870,E918,E970,E1051)</f>
        <v>169141</v>
      </c>
      <c r="F218" s="126">
        <f>SUM(F831,F870,F918,F970,F1051)</f>
        <v>0</v>
      </c>
      <c r="G218" s="126">
        <f>SUM(G831,G870,G918,G970,G1051)</f>
        <v>0</v>
      </c>
      <c r="H218" s="126">
        <f>SUM(H831,H870,H918,H970,H1051)</f>
        <v>169141</v>
      </c>
    </row>
    <row r="219" spans="1:8" s="149" customFormat="1" ht="19.5" customHeight="1">
      <c r="A219" s="125"/>
      <c r="B219" s="124"/>
      <c r="C219" s="125" t="s">
        <v>333</v>
      </c>
      <c r="D219" s="88" t="s">
        <v>128</v>
      </c>
      <c r="E219" s="126">
        <f>SUM(E832)</f>
        <v>0</v>
      </c>
      <c r="F219" s="126">
        <f>SUM(F832)</f>
        <v>0</v>
      </c>
      <c r="G219" s="126"/>
      <c r="H219" s="126">
        <f>SUM(H832)</f>
        <v>0</v>
      </c>
    </row>
    <row r="220" spans="1:8" s="149" customFormat="1" ht="19.5" customHeight="1">
      <c r="A220" s="125"/>
      <c r="B220" s="124"/>
      <c r="C220" s="125" t="s">
        <v>334</v>
      </c>
      <c r="D220" s="88" t="s">
        <v>128</v>
      </c>
      <c r="E220" s="126">
        <f>SUM(E833)</f>
        <v>0</v>
      </c>
      <c r="F220" s="126">
        <f>SUM(F833)</f>
        <v>0</v>
      </c>
      <c r="G220" s="126"/>
      <c r="H220" s="126">
        <f>SUM(H833)</f>
        <v>0</v>
      </c>
    </row>
    <row r="221" spans="1:8" ht="19.5" customHeight="1">
      <c r="A221" s="91"/>
      <c r="B221" s="113"/>
      <c r="C221" s="91" t="s">
        <v>298</v>
      </c>
      <c r="D221" s="88" t="s">
        <v>299</v>
      </c>
      <c r="E221" s="126">
        <f>SUM(E834,E919,E971)</f>
        <v>6600</v>
      </c>
      <c r="F221" s="115">
        <f>SUM(F834,F919,F971)</f>
        <v>0</v>
      </c>
      <c r="G221" s="115">
        <f>SUM(G834,G919,G971)</f>
        <v>0</v>
      </c>
      <c r="H221" s="115">
        <f>SUM(H834,H919,H971)</f>
        <v>6600</v>
      </c>
    </row>
    <row r="222" spans="1:8" ht="19.5" customHeight="1">
      <c r="A222" s="91"/>
      <c r="B222" s="91"/>
      <c r="C222" s="91" t="s">
        <v>26</v>
      </c>
      <c r="D222" s="88" t="s">
        <v>172</v>
      </c>
      <c r="E222" s="126">
        <f>SUM(E835,E872,E920,E972,E1052)</f>
        <v>13000</v>
      </c>
      <c r="F222" s="115">
        <f>SUM(F835,F872,F920,F972,F1052)</f>
        <v>0</v>
      </c>
      <c r="G222" s="115"/>
      <c r="H222" s="115">
        <f>SUM(H835,H872,H920,H972,H1052)</f>
        <v>13000</v>
      </c>
    </row>
    <row r="223" spans="1:8" ht="19.5" customHeight="1">
      <c r="A223" s="91"/>
      <c r="B223" s="91"/>
      <c r="C223" s="91" t="s">
        <v>32</v>
      </c>
      <c r="D223" s="88" t="s">
        <v>138</v>
      </c>
      <c r="E223" s="126">
        <f>SUM(E836,E873,E921,E973,E1053,E1016)</f>
        <v>21545</v>
      </c>
      <c r="F223" s="115">
        <f>SUM(F836,F873,F921,F973,F1053,F1016)</f>
        <v>0</v>
      </c>
      <c r="G223" s="115">
        <f>SUM(G836,G873,G921,G973,G1053,G1016)</f>
        <v>0</v>
      </c>
      <c r="H223" s="115">
        <f>SUM(H836,H873,H921,H973,H1053,H1016)</f>
        <v>21545</v>
      </c>
    </row>
    <row r="224" spans="1:8" ht="19.5" customHeight="1">
      <c r="A224" s="91"/>
      <c r="B224" s="91"/>
      <c r="C224" s="91" t="s">
        <v>33</v>
      </c>
      <c r="D224" s="88" t="s">
        <v>163</v>
      </c>
      <c r="E224" s="126">
        <f>SUM(E837,E874,E922,E974,E1017,E1054)</f>
        <v>448285</v>
      </c>
      <c r="F224" s="115"/>
      <c r="G224" s="115"/>
      <c r="H224" s="115">
        <f>SUM(H837,H874,H922,H974,H1017,H1054)</f>
        <v>448285</v>
      </c>
    </row>
    <row r="225" spans="1:8" ht="19.5" customHeight="1">
      <c r="A225" s="91"/>
      <c r="B225" s="91"/>
      <c r="C225" s="91" t="s">
        <v>34</v>
      </c>
      <c r="D225" s="88" t="s">
        <v>146</v>
      </c>
      <c r="E225" s="126">
        <f>SUM(E838,E875)</f>
        <v>2980</v>
      </c>
      <c r="F225" s="115"/>
      <c r="G225" s="115"/>
      <c r="H225" s="115">
        <f>SUM(H838,H875)</f>
        <v>2980</v>
      </c>
    </row>
    <row r="226" spans="1:8" ht="26.25" customHeight="1">
      <c r="A226" s="91"/>
      <c r="B226" s="91"/>
      <c r="C226" s="91" t="s">
        <v>64</v>
      </c>
      <c r="D226" s="88" t="s">
        <v>238</v>
      </c>
      <c r="E226" s="126">
        <f>SUM(E923,E839)</f>
        <v>0</v>
      </c>
      <c r="F226" s="115"/>
      <c r="G226" s="115">
        <f>SUM(G923,G839)</f>
        <v>0</v>
      </c>
      <c r="H226" s="115">
        <f>SUM(H923,H839)</f>
        <v>0</v>
      </c>
    </row>
    <row r="227" spans="1:8" ht="26.25" customHeight="1">
      <c r="A227" s="91"/>
      <c r="B227" s="91"/>
      <c r="C227" s="91" t="s">
        <v>35</v>
      </c>
      <c r="D227" s="88" t="s">
        <v>140</v>
      </c>
      <c r="E227" s="126">
        <f>SUM(E876)</f>
        <v>0</v>
      </c>
      <c r="F227" s="115"/>
      <c r="G227" s="115"/>
      <c r="H227" s="115">
        <f>SUM(H876)</f>
        <v>0</v>
      </c>
    </row>
    <row r="228" spans="1:12" s="146" customFormat="1" ht="19.5" customHeight="1">
      <c r="A228" s="113"/>
      <c r="B228" s="113" t="s">
        <v>289</v>
      </c>
      <c r="C228" s="113"/>
      <c r="D228" s="83" t="s">
        <v>290</v>
      </c>
      <c r="E228" s="202">
        <f>SUM(E229:E234)</f>
        <v>185587</v>
      </c>
      <c r="F228" s="114">
        <f>SUM(F229:F234)</f>
        <v>0</v>
      </c>
      <c r="G228" s="114">
        <f>SUM(G229:G234)</f>
        <v>0</v>
      </c>
      <c r="H228" s="114">
        <f>SUM(H229:H234)</f>
        <v>185587</v>
      </c>
      <c r="I228" s="289">
        <f>SUM(E234,E229)</f>
        <v>4400</v>
      </c>
      <c r="J228" s="289">
        <f>SUM(F234,F229)</f>
        <v>0</v>
      </c>
      <c r="K228" s="289">
        <f>SUM(G234,G229)</f>
        <v>0</v>
      </c>
      <c r="L228" s="289">
        <f>SUM(H234,H229)</f>
        <v>4400</v>
      </c>
    </row>
    <row r="229" spans="1:8" ht="23.25" customHeight="1">
      <c r="A229" s="91"/>
      <c r="B229" s="91"/>
      <c r="C229" s="91" t="s">
        <v>29</v>
      </c>
      <c r="D229" s="88" t="s">
        <v>158</v>
      </c>
      <c r="E229" s="126">
        <f aca="true" t="shared" si="32" ref="E229:H230">SUM(E740)</f>
        <v>449</v>
      </c>
      <c r="F229" s="126"/>
      <c r="G229" s="126"/>
      <c r="H229" s="115">
        <f t="shared" si="32"/>
        <v>449</v>
      </c>
    </row>
    <row r="230" spans="1:8" ht="19.5" customHeight="1">
      <c r="A230" s="91"/>
      <c r="B230" s="91"/>
      <c r="C230" s="91" t="s">
        <v>20</v>
      </c>
      <c r="D230" s="88" t="s">
        <v>129</v>
      </c>
      <c r="E230" s="126">
        <f t="shared" si="32"/>
        <v>139818</v>
      </c>
      <c r="F230" s="115"/>
      <c r="G230" s="115">
        <f t="shared" si="32"/>
        <v>0</v>
      </c>
      <c r="H230" s="115">
        <f t="shared" si="32"/>
        <v>139818</v>
      </c>
    </row>
    <row r="231" spans="1:8" ht="19.5" customHeight="1">
      <c r="A231" s="91"/>
      <c r="B231" s="91"/>
      <c r="C231" s="91" t="s">
        <v>21</v>
      </c>
      <c r="D231" s="88" t="s">
        <v>131</v>
      </c>
      <c r="E231" s="126">
        <f aca="true" t="shared" si="33" ref="E231:H233">SUM(E742)</f>
        <v>11460</v>
      </c>
      <c r="F231" s="115"/>
      <c r="G231" s="115"/>
      <c r="H231" s="115">
        <f t="shared" si="33"/>
        <v>11460</v>
      </c>
    </row>
    <row r="232" spans="1:8" ht="19.5" customHeight="1">
      <c r="A232" s="91"/>
      <c r="B232" s="91"/>
      <c r="C232" s="91" t="s">
        <v>22</v>
      </c>
      <c r="D232" s="88" t="s">
        <v>132</v>
      </c>
      <c r="E232" s="126">
        <f t="shared" si="33"/>
        <v>26324</v>
      </c>
      <c r="F232" s="115"/>
      <c r="G232" s="115">
        <f t="shared" si="33"/>
        <v>0</v>
      </c>
      <c r="H232" s="115">
        <f t="shared" si="33"/>
        <v>26324</v>
      </c>
    </row>
    <row r="233" spans="1:8" ht="19.5" customHeight="1">
      <c r="A233" s="91"/>
      <c r="B233" s="91"/>
      <c r="C233" s="91" t="s">
        <v>23</v>
      </c>
      <c r="D233" s="88" t="s">
        <v>133</v>
      </c>
      <c r="E233" s="126">
        <f t="shared" si="33"/>
        <v>3585</v>
      </c>
      <c r="F233" s="115"/>
      <c r="G233" s="115">
        <f t="shared" si="33"/>
        <v>0</v>
      </c>
      <c r="H233" s="115">
        <f t="shared" si="33"/>
        <v>3585</v>
      </c>
    </row>
    <row r="234" spans="1:8" ht="19.5" customHeight="1">
      <c r="A234" s="105"/>
      <c r="B234" s="105"/>
      <c r="C234" s="105" t="s">
        <v>33</v>
      </c>
      <c r="D234" s="88" t="s">
        <v>163</v>
      </c>
      <c r="E234" s="210">
        <f>SUM(E745)</f>
        <v>3951</v>
      </c>
      <c r="F234" s="89">
        <f>SUM(F745)</f>
        <v>0</v>
      </c>
      <c r="G234" s="210"/>
      <c r="H234" s="89">
        <f>SUM(H745)</f>
        <v>3951</v>
      </c>
    </row>
    <row r="235" spans="1:12" s="146" customFormat="1" ht="19.5" customHeight="1">
      <c r="A235" s="113"/>
      <c r="B235" s="113" t="s">
        <v>56</v>
      </c>
      <c r="C235" s="113"/>
      <c r="D235" s="83" t="s">
        <v>206</v>
      </c>
      <c r="E235" s="202">
        <f>SUM(E236)</f>
        <v>78200</v>
      </c>
      <c r="F235" s="202"/>
      <c r="G235" s="202"/>
      <c r="H235" s="114">
        <f>SUM(H236)</f>
        <v>78200</v>
      </c>
      <c r="I235" s="289">
        <f>SUM(E235)</f>
        <v>78200</v>
      </c>
      <c r="J235" s="289">
        <f>SUM(F235)</f>
        <v>0</v>
      </c>
      <c r="K235" s="289">
        <f>SUM(G235)</f>
        <v>0</v>
      </c>
      <c r="L235" s="289">
        <f>SUM(H235)</f>
        <v>78200</v>
      </c>
    </row>
    <row r="236" spans="1:8" ht="19.5" customHeight="1">
      <c r="A236" s="91"/>
      <c r="B236" s="91"/>
      <c r="C236" s="91" t="s">
        <v>8</v>
      </c>
      <c r="D236" s="88" t="s">
        <v>128</v>
      </c>
      <c r="E236" s="126">
        <f>SUM(E554,E747,E797,E841,E878,E925,E977,E1020,E1057,E1072,E1098,E1126,E1154,E1181,E1304,E1332,E1361)</f>
        <v>78200</v>
      </c>
      <c r="F236" s="126"/>
      <c r="G236" s="126"/>
      <c r="H236" s="115">
        <f>SUM(H554,H747,H797,H841,H878,H925,H977,H1020,H1057,H1072,H1098,H1126,H1154,H1181,H1304,H1332,H1361)</f>
        <v>78200</v>
      </c>
    </row>
    <row r="237" spans="1:12" s="146" customFormat="1" ht="19.5" customHeight="1">
      <c r="A237" s="113"/>
      <c r="B237" s="113" t="s">
        <v>41</v>
      </c>
      <c r="C237" s="113"/>
      <c r="D237" s="83" t="s">
        <v>197</v>
      </c>
      <c r="E237" s="202">
        <f>SUM(E238:E240)</f>
        <v>95000</v>
      </c>
      <c r="F237" s="114"/>
      <c r="G237" s="202"/>
      <c r="H237" s="114">
        <f>SUM(H238:H240)</f>
        <v>95000</v>
      </c>
      <c r="I237" s="289">
        <f>SUM(E237)</f>
        <v>95000</v>
      </c>
      <c r="J237" s="289">
        <f>SUM(F237)</f>
        <v>0</v>
      </c>
      <c r="K237" s="289">
        <f>SUM(G237)</f>
        <v>0</v>
      </c>
      <c r="L237" s="289">
        <f>SUM(H237)</f>
        <v>95000</v>
      </c>
    </row>
    <row r="238" spans="1:8" s="146" customFormat="1" ht="19.5" customHeight="1">
      <c r="A238" s="113"/>
      <c r="B238" s="113"/>
      <c r="C238" s="105" t="s">
        <v>12</v>
      </c>
      <c r="D238" s="88" t="s">
        <v>134</v>
      </c>
      <c r="E238" s="126">
        <f aca="true" t="shared" si="34" ref="E238:H239">SUM(E556)</f>
        <v>0</v>
      </c>
      <c r="F238" s="126"/>
      <c r="G238" s="126"/>
      <c r="H238" s="115">
        <f t="shared" si="34"/>
        <v>0</v>
      </c>
    </row>
    <row r="239" spans="1:8" ht="19.5" customHeight="1">
      <c r="A239" s="91"/>
      <c r="B239" s="91"/>
      <c r="C239" s="91" t="s">
        <v>8</v>
      </c>
      <c r="D239" s="88" t="s">
        <v>128</v>
      </c>
      <c r="E239" s="126">
        <f t="shared" si="34"/>
        <v>3000</v>
      </c>
      <c r="F239" s="115"/>
      <c r="G239" s="126"/>
      <c r="H239" s="115">
        <f t="shared" si="34"/>
        <v>3000</v>
      </c>
    </row>
    <row r="240" spans="1:8" ht="19.5" customHeight="1">
      <c r="A240" s="105"/>
      <c r="B240" s="105"/>
      <c r="C240" s="105" t="s">
        <v>33</v>
      </c>
      <c r="D240" s="88" t="s">
        <v>163</v>
      </c>
      <c r="E240" s="210">
        <f>SUM(E558,E749,E799,E843,E880,E927,E979,E1022,E1059,E1306,E1334,E1363)</f>
        <v>92000</v>
      </c>
      <c r="F240" s="210"/>
      <c r="G240" s="210"/>
      <c r="H240" s="89">
        <f>SUM(H558,H749,H799,H843,H880,H927,H979,H1022,H1059,H1306,H1334,H1363)</f>
        <v>92000</v>
      </c>
    </row>
    <row r="241" spans="1:8" s="149" customFormat="1" ht="19.5" customHeight="1">
      <c r="A241" s="225" t="s">
        <v>277</v>
      </c>
      <c r="B241" s="226"/>
      <c r="C241" s="227"/>
      <c r="D241" s="96" t="s">
        <v>283</v>
      </c>
      <c r="E241" s="200">
        <f>SUM(E242)</f>
        <v>0</v>
      </c>
      <c r="F241" s="200">
        <f>SUM(F242)</f>
        <v>0</v>
      </c>
      <c r="G241" s="200"/>
      <c r="H241" s="200">
        <f>SUM(H242)</f>
        <v>0</v>
      </c>
    </row>
    <row r="242" spans="1:12" s="203" customFormat="1" ht="19.5" customHeight="1">
      <c r="A242" s="124"/>
      <c r="B242" s="124" t="s">
        <v>278</v>
      </c>
      <c r="C242" s="124"/>
      <c r="D242" s="201" t="s">
        <v>279</v>
      </c>
      <c r="E242" s="202">
        <f>SUM(E243:E244)</f>
        <v>0</v>
      </c>
      <c r="F242" s="202">
        <f>SUM(F243:F244)</f>
        <v>0</v>
      </c>
      <c r="G242" s="202"/>
      <c r="H242" s="202">
        <f>SUM(H243:H244)</f>
        <v>0</v>
      </c>
      <c r="I242" s="290">
        <f>SUM(E242)</f>
        <v>0</v>
      </c>
      <c r="J242" s="290">
        <f>SUM(F242)</f>
        <v>0</v>
      </c>
      <c r="K242" s="290">
        <f>SUM(G242)</f>
        <v>0</v>
      </c>
      <c r="L242" s="290">
        <f>SUM(H242)</f>
        <v>0</v>
      </c>
    </row>
    <row r="243" spans="1:8" s="203" customFormat="1" ht="19.5" customHeight="1">
      <c r="A243" s="124"/>
      <c r="B243" s="124"/>
      <c r="C243" s="209" t="s">
        <v>280</v>
      </c>
      <c r="D243" s="88" t="s">
        <v>281</v>
      </c>
      <c r="E243" s="126">
        <f>SUM(E480)</f>
        <v>0</v>
      </c>
      <c r="F243" s="126">
        <f>SUM(F480)</f>
        <v>0</v>
      </c>
      <c r="G243" s="126"/>
      <c r="H243" s="126">
        <f>SUM(H480)</f>
        <v>0</v>
      </c>
    </row>
    <row r="244" spans="1:8" s="149" customFormat="1" ht="19.5" customHeight="1">
      <c r="A244" s="209"/>
      <c r="B244" s="209"/>
      <c r="C244" s="209" t="s">
        <v>282</v>
      </c>
      <c r="D244" s="88" t="s">
        <v>281</v>
      </c>
      <c r="E244" s="210">
        <f>SUM(E481)</f>
        <v>0</v>
      </c>
      <c r="F244" s="210">
        <f>SUM(F481)</f>
        <v>0</v>
      </c>
      <c r="G244" s="210"/>
      <c r="H244" s="210">
        <f>SUM(H481)</f>
        <v>0</v>
      </c>
    </row>
    <row r="245" spans="1:8" ht="19.5" customHeight="1">
      <c r="A245" s="122" t="s">
        <v>87</v>
      </c>
      <c r="B245" s="91"/>
      <c r="C245" s="118"/>
      <c r="D245" s="96" t="s">
        <v>174</v>
      </c>
      <c r="E245" s="200">
        <f>SUM(E246,E248,E255,E257)</f>
        <v>886859</v>
      </c>
      <c r="F245" s="116">
        <f>SUM(F246,F248,F255,F257)</f>
        <v>0</v>
      </c>
      <c r="G245" s="116">
        <f>SUM(G246,G248,G255,G257)</f>
        <v>0</v>
      </c>
      <c r="H245" s="116">
        <f>SUM(H246,H248,H255,H257)</f>
        <v>886859</v>
      </c>
    </row>
    <row r="246" spans="1:8" s="203" customFormat="1" ht="23.25" customHeight="1">
      <c r="A246" s="283"/>
      <c r="B246" s="124" t="s">
        <v>264</v>
      </c>
      <c r="C246" s="124"/>
      <c r="D246" s="284" t="s">
        <v>324</v>
      </c>
      <c r="E246" s="202">
        <f>SUM(E247)</f>
        <v>0</v>
      </c>
      <c r="F246" s="202">
        <f>SUM(F247)</f>
        <v>0</v>
      </c>
      <c r="G246" s="202"/>
      <c r="H246" s="202">
        <f>SUM(H247)</f>
        <v>0</v>
      </c>
    </row>
    <row r="247" spans="1:8" s="149" customFormat="1" ht="52.5" customHeight="1">
      <c r="A247" s="209"/>
      <c r="B247" s="209"/>
      <c r="C247" s="209" t="s">
        <v>265</v>
      </c>
      <c r="D247" s="88" t="s">
        <v>266</v>
      </c>
      <c r="E247" s="210">
        <f>SUM(E560)</f>
        <v>0</v>
      </c>
      <c r="F247" s="210">
        <f>SUM(F560)</f>
        <v>0</v>
      </c>
      <c r="G247" s="210"/>
      <c r="H247" s="210">
        <f>SUM(H560)</f>
        <v>0</v>
      </c>
    </row>
    <row r="248" spans="1:12" s="203" customFormat="1" ht="23.25" customHeight="1">
      <c r="A248" s="283"/>
      <c r="B248" s="124" t="s">
        <v>275</v>
      </c>
      <c r="C248" s="124"/>
      <c r="D248" s="284" t="s">
        <v>276</v>
      </c>
      <c r="E248" s="202">
        <f>SUM(E249:E254)</f>
        <v>0</v>
      </c>
      <c r="F248" s="202">
        <f>SUM(F249:F254)</f>
        <v>0</v>
      </c>
      <c r="G248" s="202">
        <f>SUM(G249:G254)</f>
        <v>0</v>
      </c>
      <c r="H248" s="202">
        <f>SUM(H249:H254)</f>
        <v>0</v>
      </c>
      <c r="I248" s="290">
        <f>SUM(E248)</f>
        <v>0</v>
      </c>
      <c r="J248" s="290">
        <f>SUM(F248)</f>
        <v>0</v>
      </c>
      <c r="K248" s="290">
        <f>SUM(G248)</f>
        <v>0</v>
      </c>
      <c r="L248" s="290">
        <f>SUM(H248)</f>
        <v>0</v>
      </c>
    </row>
    <row r="249" spans="1:8" s="149" customFormat="1" ht="20.25" customHeight="1">
      <c r="A249" s="209"/>
      <c r="B249" s="209"/>
      <c r="C249" s="209" t="s">
        <v>12</v>
      </c>
      <c r="D249" s="88" t="s">
        <v>134</v>
      </c>
      <c r="E249" s="210">
        <f aca="true" t="shared" si="35" ref="E249:G254">SUM(E710)</f>
        <v>0</v>
      </c>
      <c r="F249" s="210"/>
      <c r="G249" s="210">
        <f t="shared" si="35"/>
        <v>0</v>
      </c>
      <c r="H249" s="210">
        <f aca="true" t="shared" si="36" ref="H249:H254">SUM(H710)</f>
        <v>0</v>
      </c>
    </row>
    <row r="250" spans="1:8" s="149" customFormat="1" ht="19.5" customHeight="1">
      <c r="A250" s="125"/>
      <c r="B250" s="125"/>
      <c r="C250" s="125" t="s">
        <v>30</v>
      </c>
      <c r="D250" s="88" t="s">
        <v>135</v>
      </c>
      <c r="E250" s="210">
        <f t="shared" si="35"/>
        <v>0</v>
      </c>
      <c r="F250" s="210"/>
      <c r="G250" s="210"/>
      <c r="H250" s="210">
        <f t="shared" si="36"/>
        <v>0</v>
      </c>
    </row>
    <row r="251" spans="1:8" s="149" customFormat="1" ht="19.5" customHeight="1">
      <c r="A251" s="125"/>
      <c r="B251" s="125"/>
      <c r="C251" s="125" t="s">
        <v>31</v>
      </c>
      <c r="D251" s="88" t="s">
        <v>136</v>
      </c>
      <c r="E251" s="210">
        <f t="shared" si="35"/>
        <v>0</v>
      </c>
      <c r="F251" s="210">
        <f t="shared" si="35"/>
        <v>0</v>
      </c>
      <c r="G251" s="210"/>
      <c r="H251" s="210">
        <f t="shared" si="36"/>
        <v>0</v>
      </c>
    </row>
    <row r="252" spans="1:8" s="149" customFormat="1" ht="19.5" customHeight="1">
      <c r="A252" s="125"/>
      <c r="B252" s="125"/>
      <c r="C252" s="125" t="s">
        <v>8</v>
      </c>
      <c r="D252" s="88" t="s">
        <v>128</v>
      </c>
      <c r="E252" s="210">
        <f t="shared" si="35"/>
        <v>0</v>
      </c>
      <c r="F252" s="210"/>
      <c r="G252" s="210">
        <f t="shared" si="35"/>
        <v>0</v>
      </c>
      <c r="H252" s="210">
        <f t="shared" si="36"/>
        <v>0</v>
      </c>
    </row>
    <row r="253" spans="1:8" s="149" customFormat="1" ht="19.5" customHeight="1">
      <c r="A253" s="125"/>
      <c r="B253" s="125"/>
      <c r="C253" s="125" t="s">
        <v>298</v>
      </c>
      <c r="D253" s="88" t="s">
        <v>314</v>
      </c>
      <c r="E253" s="210">
        <f t="shared" si="35"/>
        <v>0</v>
      </c>
      <c r="F253" s="210"/>
      <c r="G253" s="210"/>
      <c r="H253" s="210">
        <f t="shared" si="36"/>
        <v>0</v>
      </c>
    </row>
    <row r="254" spans="1:8" s="149" customFormat="1" ht="20.25" customHeight="1">
      <c r="A254" s="125"/>
      <c r="B254" s="125"/>
      <c r="C254" s="125" t="s">
        <v>34</v>
      </c>
      <c r="D254" s="88" t="s">
        <v>146</v>
      </c>
      <c r="E254" s="210">
        <f t="shared" si="35"/>
        <v>0</v>
      </c>
      <c r="F254" s="210"/>
      <c r="G254" s="210"/>
      <c r="H254" s="210">
        <f t="shared" si="36"/>
        <v>0</v>
      </c>
    </row>
    <row r="255" spans="1:12" s="146" customFormat="1" ht="39" customHeight="1">
      <c r="A255" s="123"/>
      <c r="B255" s="113" t="s">
        <v>88</v>
      </c>
      <c r="C255" s="113"/>
      <c r="D255" s="108" t="s">
        <v>225</v>
      </c>
      <c r="E255" s="202">
        <f>SUM(E256)</f>
        <v>886459</v>
      </c>
      <c r="F255" s="114">
        <f>SUM(F256)</f>
        <v>0</v>
      </c>
      <c r="G255" s="114">
        <f>SUM(G256)</f>
        <v>0</v>
      </c>
      <c r="H255" s="114">
        <f>SUM(H256)</f>
        <v>886459</v>
      </c>
      <c r="I255" s="289">
        <f>SUM(E255)</f>
        <v>886459</v>
      </c>
      <c r="J255" s="289">
        <f>SUM(F255)</f>
        <v>0</v>
      </c>
      <c r="K255" s="289">
        <f>SUM(G255)</f>
        <v>0</v>
      </c>
      <c r="L255" s="289">
        <f>SUM(H255)</f>
        <v>886459</v>
      </c>
    </row>
    <row r="256" spans="1:8" ht="26.25" customHeight="1">
      <c r="A256" s="105"/>
      <c r="B256" s="105"/>
      <c r="C256" s="105" t="s">
        <v>89</v>
      </c>
      <c r="D256" s="88" t="s">
        <v>175</v>
      </c>
      <c r="E256" s="210">
        <f>SUM(E929,E1074,E1100,E1128,E1156,E1183,E1270)</f>
        <v>886459</v>
      </c>
      <c r="F256" s="89">
        <f>SUM(F929,F1074,F1100,F1128,F1156,F1183,F1270)</f>
        <v>0</v>
      </c>
      <c r="G256" s="89">
        <f>SUM(G929,G1074,G1100,G1128,G1156,G1183,G1270)</f>
        <v>0</v>
      </c>
      <c r="H256" s="89">
        <f>SUM(H929,H1074,H1100,H1128,H1156,H1183,H1270)</f>
        <v>886459</v>
      </c>
    </row>
    <row r="257" spans="1:12" s="146" customFormat="1" ht="19.5" customHeight="1">
      <c r="A257" s="118"/>
      <c r="B257" s="113" t="s">
        <v>257</v>
      </c>
      <c r="C257" s="113"/>
      <c r="D257" s="113" t="s">
        <v>261</v>
      </c>
      <c r="E257" s="202">
        <f>SUM(E258)</f>
        <v>400</v>
      </c>
      <c r="F257" s="202"/>
      <c r="G257" s="202"/>
      <c r="H257" s="114">
        <f>SUM(H258)</f>
        <v>400</v>
      </c>
      <c r="I257" s="289">
        <f>SUM(E257)</f>
        <v>400</v>
      </c>
      <c r="J257" s="289">
        <f>SUM(F257)</f>
        <v>0</v>
      </c>
      <c r="K257" s="289">
        <f>SUM(G257)</f>
        <v>0</v>
      </c>
      <c r="L257" s="289">
        <f>SUM(H257)</f>
        <v>400</v>
      </c>
    </row>
    <row r="258" spans="1:8" ht="19.5" customHeight="1">
      <c r="A258" s="105"/>
      <c r="B258" s="105"/>
      <c r="C258" s="105" t="s">
        <v>8</v>
      </c>
      <c r="D258" s="88" t="s">
        <v>128</v>
      </c>
      <c r="E258" s="210">
        <f>SUM(E562)</f>
        <v>400</v>
      </c>
      <c r="F258" s="210"/>
      <c r="G258" s="210"/>
      <c r="H258" s="89">
        <f>SUM(H562)</f>
        <v>400</v>
      </c>
    </row>
    <row r="259" spans="1:8" s="149" customFormat="1" ht="19.5" customHeight="1">
      <c r="A259" s="102">
        <v>852</v>
      </c>
      <c r="B259" s="95"/>
      <c r="C259" s="95"/>
      <c r="D259" s="96" t="s">
        <v>176</v>
      </c>
      <c r="E259" s="200">
        <f>SUM(E260,E277,E283,E285,E297,E299,E309,E311)</f>
        <v>2555267</v>
      </c>
      <c r="F259" s="200">
        <f>SUM(F260,F277,F283,F285,F297,F299,F309,F311)</f>
        <v>0</v>
      </c>
      <c r="G259" s="200">
        <f>SUM(G260,G277,G283,G285,G297,G299,G309,G311)</f>
        <v>0</v>
      </c>
      <c r="H259" s="200">
        <f>SUM(H260,H277,H283,H285,H297,H299,H309,H311)</f>
        <v>2555267</v>
      </c>
    </row>
    <row r="260" spans="1:12" s="203" customFormat="1" ht="19.5" customHeight="1">
      <c r="A260" s="119"/>
      <c r="B260" s="124" t="s">
        <v>249</v>
      </c>
      <c r="C260" s="120"/>
      <c r="D260" s="201" t="s">
        <v>207</v>
      </c>
      <c r="E260" s="202">
        <f>SUM(E261:E276)</f>
        <v>1380427</v>
      </c>
      <c r="F260" s="202">
        <f>SUM(F261:F276)</f>
        <v>0</v>
      </c>
      <c r="G260" s="202">
        <f>SUM(G261:G276)</f>
        <v>0</v>
      </c>
      <c r="H260" s="202">
        <f>SUM(H261:H276)</f>
        <v>1380427</v>
      </c>
      <c r="I260" s="290">
        <f>SUM(E268:E276,E262)</f>
        <v>594831</v>
      </c>
      <c r="J260" s="290">
        <f>SUM(F268:F276,F262)</f>
        <v>0</v>
      </c>
      <c r="K260" s="290">
        <f>SUM(G268:G276,G262)</f>
        <v>0</v>
      </c>
      <c r="L260" s="290">
        <f>SUM(H268:H276,H262)</f>
        <v>594831</v>
      </c>
    </row>
    <row r="261" spans="1:8" s="203" customFormat="1" ht="43.5" customHeight="1">
      <c r="A261" s="124"/>
      <c r="B261" s="124"/>
      <c r="C261" s="125" t="s">
        <v>54</v>
      </c>
      <c r="D261" s="88" t="s">
        <v>182</v>
      </c>
      <c r="E261" s="126">
        <f>SUM(E534)</f>
        <v>80427</v>
      </c>
      <c r="F261" s="126"/>
      <c r="G261" s="126">
        <f>SUM(G534)</f>
        <v>0</v>
      </c>
      <c r="H261" s="126">
        <f>SUM(E261:F261)-G261</f>
        <v>80427</v>
      </c>
    </row>
    <row r="262" spans="1:8" s="149" customFormat="1" ht="19.5" customHeight="1">
      <c r="A262" s="125"/>
      <c r="B262" s="125"/>
      <c r="C262" s="125" t="s">
        <v>60</v>
      </c>
      <c r="D262" s="88" t="s">
        <v>177</v>
      </c>
      <c r="E262" s="126">
        <f>SUM(E533,E1076,E1102,E1130,E1158,E1185,E1239)</f>
        <v>89600</v>
      </c>
      <c r="F262" s="126"/>
      <c r="G262" s="126">
        <f>SUM(G533,G1076,G1102,G1130,G1158,G1185,G1239)</f>
        <v>0</v>
      </c>
      <c r="H262" s="126">
        <f>SUM(E262:F262)-G262</f>
        <v>89600</v>
      </c>
    </row>
    <row r="263" spans="1:8" s="149" customFormat="1" ht="19.5" customHeight="1">
      <c r="A263" s="125"/>
      <c r="B263" s="125"/>
      <c r="C263" s="125" t="s">
        <v>20</v>
      </c>
      <c r="D263" s="88" t="s">
        <v>129</v>
      </c>
      <c r="E263" s="126">
        <f>SUM(E1077,E1103,E1131,E1159,E1186)</f>
        <v>585699</v>
      </c>
      <c r="F263" s="126">
        <f>SUM(F1077,F1103,F1131,F1159,F1186)</f>
        <v>0</v>
      </c>
      <c r="G263" s="126">
        <f>SUM(G1077,G1103,G1131,G1159,G1186)</f>
        <v>0</v>
      </c>
      <c r="H263" s="126">
        <f aca="true" t="shared" si="37" ref="H263:H275">SUM(E263:F263)-G263</f>
        <v>585699</v>
      </c>
    </row>
    <row r="264" spans="1:8" s="149" customFormat="1" ht="19.5" customHeight="1">
      <c r="A264" s="125"/>
      <c r="B264" s="125"/>
      <c r="C264" s="125" t="s">
        <v>313</v>
      </c>
      <c r="D264" s="88" t="s">
        <v>309</v>
      </c>
      <c r="E264" s="126">
        <f>SUM(E1104,E1132,E1160,E1188)</f>
        <v>0</v>
      </c>
      <c r="F264" s="126"/>
      <c r="G264" s="126"/>
      <c r="H264" s="126">
        <f>SUM(H1104,H1132,H1160,H1188)</f>
        <v>0</v>
      </c>
    </row>
    <row r="265" spans="1:8" s="149" customFormat="1" ht="19.5" customHeight="1">
      <c r="A265" s="125"/>
      <c r="B265" s="125"/>
      <c r="C265" s="125" t="s">
        <v>21</v>
      </c>
      <c r="D265" s="88" t="s">
        <v>131</v>
      </c>
      <c r="E265" s="126">
        <f>SUM(E1079,E1105,E1133,E1161,E1187)</f>
        <v>38952</v>
      </c>
      <c r="F265" s="126"/>
      <c r="G265" s="126">
        <f>SUM(G1079,G1105,G1133,G1161,G1187)</f>
        <v>0</v>
      </c>
      <c r="H265" s="126">
        <f t="shared" si="37"/>
        <v>38952</v>
      </c>
    </row>
    <row r="266" spans="1:8" s="149" customFormat="1" ht="19.5" customHeight="1">
      <c r="A266" s="125"/>
      <c r="B266" s="125"/>
      <c r="C266" s="125" t="s">
        <v>22</v>
      </c>
      <c r="D266" s="88" t="s">
        <v>132</v>
      </c>
      <c r="E266" s="126">
        <f aca="true" t="shared" si="38" ref="E266:G270">SUM(E1080,E1106,E1134,E1162,E1189)</f>
        <v>72002</v>
      </c>
      <c r="F266" s="126">
        <f t="shared" si="38"/>
        <v>0</v>
      </c>
      <c r="G266" s="126"/>
      <c r="H266" s="126">
        <f t="shared" si="37"/>
        <v>72002</v>
      </c>
    </row>
    <row r="267" spans="1:8" s="149" customFormat="1" ht="19.5" customHeight="1">
      <c r="A267" s="209"/>
      <c r="B267" s="209"/>
      <c r="C267" s="209" t="s">
        <v>23</v>
      </c>
      <c r="D267" s="88" t="s">
        <v>133</v>
      </c>
      <c r="E267" s="210">
        <f t="shared" si="38"/>
        <v>8516</v>
      </c>
      <c r="F267" s="210">
        <f t="shared" si="38"/>
        <v>0</v>
      </c>
      <c r="G267" s="210"/>
      <c r="H267" s="210">
        <f t="shared" si="37"/>
        <v>8516</v>
      </c>
    </row>
    <row r="268" spans="1:8" s="149" customFormat="1" ht="19.5" customHeight="1">
      <c r="A268" s="125"/>
      <c r="B268" s="125"/>
      <c r="C268" s="125" t="s">
        <v>12</v>
      </c>
      <c r="D268" s="88" t="s">
        <v>134</v>
      </c>
      <c r="E268" s="126">
        <f t="shared" si="38"/>
        <v>115392</v>
      </c>
      <c r="F268" s="126">
        <f t="shared" si="38"/>
        <v>0</v>
      </c>
      <c r="G268" s="126">
        <f t="shared" si="38"/>
        <v>0</v>
      </c>
      <c r="H268" s="126">
        <f t="shared" si="37"/>
        <v>115392</v>
      </c>
    </row>
    <row r="269" spans="1:8" s="149" customFormat="1" ht="19.5" customHeight="1">
      <c r="A269" s="125"/>
      <c r="B269" s="125"/>
      <c r="C269" s="125" t="s">
        <v>73</v>
      </c>
      <c r="D269" s="88" t="s">
        <v>178</v>
      </c>
      <c r="E269" s="126">
        <f t="shared" si="38"/>
        <v>170094</v>
      </c>
      <c r="F269" s="126"/>
      <c r="G269" s="126"/>
      <c r="H269" s="126">
        <f t="shared" si="37"/>
        <v>170094</v>
      </c>
    </row>
    <row r="270" spans="1:8" s="149" customFormat="1" ht="19.5" customHeight="1">
      <c r="A270" s="125"/>
      <c r="B270" s="125"/>
      <c r="C270" s="125" t="s">
        <v>30</v>
      </c>
      <c r="D270" s="88" t="s">
        <v>135</v>
      </c>
      <c r="E270" s="126">
        <f t="shared" si="38"/>
        <v>70552</v>
      </c>
      <c r="F270" s="126">
        <f t="shared" si="38"/>
        <v>0</v>
      </c>
      <c r="G270" s="126">
        <f t="shared" si="38"/>
        <v>0</v>
      </c>
      <c r="H270" s="126">
        <f t="shared" si="37"/>
        <v>70552</v>
      </c>
    </row>
    <row r="271" spans="1:8" s="149" customFormat="1" ht="19.5" customHeight="1">
      <c r="A271" s="125"/>
      <c r="B271" s="125"/>
      <c r="C271" s="125" t="s">
        <v>31</v>
      </c>
      <c r="D271" s="88" t="s">
        <v>136</v>
      </c>
      <c r="E271" s="126">
        <f>SUM(E1194)</f>
        <v>10000</v>
      </c>
      <c r="F271" s="126"/>
      <c r="G271" s="126"/>
      <c r="H271" s="126">
        <f t="shared" si="37"/>
        <v>10000</v>
      </c>
    </row>
    <row r="272" spans="1:8" s="149" customFormat="1" ht="19.5" customHeight="1">
      <c r="A272" s="209"/>
      <c r="B272" s="209"/>
      <c r="C272" s="209" t="s">
        <v>8</v>
      </c>
      <c r="D272" s="88" t="s">
        <v>128</v>
      </c>
      <c r="E272" s="210">
        <f>SUM(E1111,E1139,E1167,E1195)</f>
        <v>105975</v>
      </c>
      <c r="F272" s="210"/>
      <c r="G272" s="210">
        <f>SUM(G1111,G1139,G1167,G1195)</f>
        <v>0</v>
      </c>
      <c r="H272" s="210">
        <f t="shared" si="37"/>
        <v>105975</v>
      </c>
    </row>
    <row r="273" spans="1:8" s="149" customFormat="1" ht="19.5" customHeight="1">
      <c r="A273" s="125"/>
      <c r="B273" s="125" t="s">
        <v>249</v>
      </c>
      <c r="C273" s="125" t="s">
        <v>26</v>
      </c>
      <c r="D273" s="88" t="s">
        <v>172</v>
      </c>
      <c r="E273" s="126">
        <f>SUM(E1140,E1196,E1113)</f>
        <v>4000</v>
      </c>
      <c r="F273" s="126">
        <f>SUM(F1140,F1196,F1113)</f>
        <v>0</v>
      </c>
      <c r="G273" s="126"/>
      <c r="H273" s="126">
        <f t="shared" si="37"/>
        <v>4000</v>
      </c>
    </row>
    <row r="274" spans="1:8" s="149" customFormat="1" ht="19.5" customHeight="1">
      <c r="A274" s="125"/>
      <c r="B274" s="125"/>
      <c r="C274" s="125" t="s">
        <v>32</v>
      </c>
      <c r="D274" s="88" t="s">
        <v>138</v>
      </c>
      <c r="E274" s="126">
        <f>SUM(E1086,E1112,E1141,E1168,E1197)</f>
        <v>3911</v>
      </c>
      <c r="F274" s="126">
        <f>SUM(F1086,F1112,F1141,F1168,F1197)</f>
        <v>0</v>
      </c>
      <c r="G274" s="126"/>
      <c r="H274" s="126">
        <f t="shared" si="37"/>
        <v>3911</v>
      </c>
    </row>
    <row r="275" spans="1:8" s="149" customFormat="1" ht="19.5" customHeight="1">
      <c r="A275" s="209"/>
      <c r="B275" s="209"/>
      <c r="C275" s="209" t="s">
        <v>33</v>
      </c>
      <c r="D275" s="88" t="s">
        <v>163</v>
      </c>
      <c r="E275" s="210">
        <f>SUM(E1087,E1114,E1142,E1169,E1198)</f>
        <v>24670</v>
      </c>
      <c r="F275" s="210"/>
      <c r="G275" s="210"/>
      <c r="H275" s="126">
        <f t="shared" si="37"/>
        <v>24670</v>
      </c>
    </row>
    <row r="276" spans="1:8" s="149" customFormat="1" ht="19.5" customHeight="1">
      <c r="A276" s="209"/>
      <c r="B276" s="209"/>
      <c r="C276" s="209" t="s">
        <v>34</v>
      </c>
      <c r="D276" s="88" t="s">
        <v>146</v>
      </c>
      <c r="E276" s="210">
        <f>SUM(E1170,E1115,E1143)</f>
        <v>637</v>
      </c>
      <c r="F276" s="210"/>
      <c r="G276" s="210"/>
      <c r="H276" s="210">
        <f>SUM(H1170,H1115,H1143)</f>
        <v>637</v>
      </c>
    </row>
    <row r="277" spans="1:12" s="203" customFormat="1" ht="19.5" customHeight="1">
      <c r="A277" s="124"/>
      <c r="B277" s="124" t="s">
        <v>251</v>
      </c>
      <c r="C277" s="124"/>
      <c r="D277" s="201" t="s">
        <v>208</v>
      </c>
      <c r="E277" s="202">
        <f>SUM(E278:E282)</f>
        <v>927545</v>
      </c>
      <c r="F277" s="202">
        <f>SUM(F278:F282)</f>
        <v>0</v>
      </c>
      <c r="G277" s="202">
        <f>SUM(G278:G282)</f>
        <v>0</v>
      </c>
      <c r="H277" s="202">
        <f>SUM(H278:H282)</f>
        <v>927545</v>
      </c>
      <c r="I277" s="290">
        <f>SUM(E279,E282)</f>
        <v>900000</v>
      </c>
      <c r="J277" s="290">
        <f>SUM(F279,F282)</f>
        <v>0</v>
      </c>
      <c r="K277" s="290">
        <f>SUM(G279,G282)</f>
        <v>0</v>
      </c>
      <c r="L277" s="290">
        <f>SUM(H279,H282)</f>
        <v>900000</v>
      </c>
    </row>
    <row r="278" spans="1:8" s="203" customFormat="1" ht="35.25" customHeight="1">
      <c r="A278" s="124"/>
      <c r="B278" s="124"/>
      <c r="C278" s="125" t="s">
        <v>54</v>
      </c>
      <c r="D278" s="88" t="s">
        <v>182</v>
      </c>
      <c r="E278" s="126">
        <f>SUM(E568)</f>
        <v>27545</v>
      </c>
      <c r="F278" s="126">
        <f>SUM(F568)</f>
        <v>0</v>
      </c>
      <c r="G278" s="126"/>
      <c r="H278" s="126">
        <f>SUM(H568)</f>
        <v>27545</v>
      </c>
    </row>
    <row r="279" spans="1:8" s="149" customFormat="1" ht="24.75" customHeight="1">
      <c r="A279" s="125"/>
      <c r="B279" s="125"/>
      <c r="C279" s="125" t="s">
        <v>60</v>
      </c>
      <c r="D279" s="88" t="s">
        <v>177</v>
      </c>
      <c r="E279" s="126">
        <f>SUM(E1213)</f>
        <v>900000</v>
      </c>
      <c r="F279" s="126"/>
      <c r="G279" s="126"/>
      <c r="H279" s="126">
        <f>SUM(E279:F279)-G279</f>
        <v>900000</v>
      </c>
    </row>
    <row r="280" spans="1:8" s="149" customFormat="1" ht="19.5" customHeight="1">
      <c r="A280" s="125"/>
      <c r="B280" s="125"/>
      <c r="C280" s="125" t="s">
        <v>22</v>
      </c>
      <c r="D280" s="88" t="s">
        <v>132</v>
      </c>
      <c r="E280" s="126">
        <f>SUM(E1214)</f>
        <v>0</v>
      </c>
      <c r="F280" s="126"/>
      <c r="G280" s="126"/>
      <c r="H280" s="126">
        <f>SUM(E280:F280)-G280</f>
        <v>0</v>
      </c>
    </row>
    <row r="281" spans="1:8" s="149" customFormat="1" ht="29.25" customHeight="1">
      <c r="A281" s="125"/>
      <c r="B281" s="125"/>
      <c r="C281" s="125" t="s">
        <v>313</v>
      </c>
      <c r="D281" s="88" t="s">
        <v>309</v>
      </c>
      <c r="E281" s="126">
        <f>SUM(E1215)</f>
        <v>0</v>
      </c>
      <c r="F281" s="126"/>
      <c r="G281" s="126"/>
      <c r="H281" s="126">
        <f>SUM(E281:F281)-G281</f>
        <v>0</v>
      </c>
    </row>
    <row r="282" spans="1:8" s="149" customFormat="1" ht="19.5" customHeight="1">
      <c r="A282" s="209"/>
      <c r="B282" s="209"/>
      <c r="C282" s="209" t="s">
        <v>8</v>
      </c>
      <c r="D282" s="88" t="s">
        <v>128</v>
      </c>
      <c r="E282" s="210">
        <f>SUM(E1216)</f>
        <v>0</v>
      </c>
      <c r="F282" s="210"/>
      <c r="G282" s="126"/>
      <c r="H282" s="126">
        <f>SUM(E282:F282)-G282</f>
        <v>0</v>
      </c>
    </row>
    <row r="283" spans="1:12" s="203" customFormat="1" ht="48" customHeight="1">
      <c r="A283" s="124"/>
      <c r="B283" s="124" t="s">
        <v>271</v>
      </c>
      <c r="C283" s="124"/>
      <c r="D283" s="201" t="s">
        <v>272</v>
      </c>
      <c r="E283" s="202">
        <f>SUM(E284)</f>
        <v>0</v>
      </c>
      <c r="F283" s="202"/>
      <c r="G283" s="202"/>
      <c r="H283" s="202">
        <f>SUM(H284)</f>
        <v>0</v>
      </c>
      <c r="I283" s="290">
        <f>SUM(E283)</f>
        <v>0</v>
      </c>
      <c r="J283" s="290">
        <f>SUM(F283)</f>
        <v>0</v>
      </c>
      <c r="K283" s="290">
        <f>SUM(G283)</f>
        <v>0</v>
      </c>
      <c r="L283" s="290">
        <f>SUM(H283)</f>
        <v>0</v>
      </c>
    </row>
    <row r="284" spans="1:8" s="149" customFormat="1" ht="19.5" customHeight="1">
      <c r="A284" s="209"/>
      <c r="B284" s="209"/>
      <c r="C284" s="209" t="s">
        <v>60</v>
      </c>
      <c r="D284" s="88" t="s">
        <v>177</v>
      </c>
      <c r="E284" s="210">
        <f>SUM(E706)</f>
        <v>0</v>
      </c>
      <c r="F284" s="210"/>
      <c r="G284" s="210"/>
      <c r="H284" s="210">
        <f>SUM(H706)</f>
        <v>0</v>
      </c>
    </row>
    <row r="285" spans="1:12" s="203" customFormat="1" ht="19.5" customHeight="1">
      <c r="A285" s="124"/>
      <c r="B285" s="124" t="s">
        <v>253</v>
      </c>
      <c r="C285" s="124"/>
      <c r="D285" s="201" t="s">
        <v>209</v>
      </c>
      <c r="E285" s="202">
        <f>SUM(E286:E296)</f>
        <v>238000</v>
      </c>
      <c r="F285" s="202">
        <f>SUM(F286:F296)</f>
        <v>0</v>
      </c>
      <c r="G285" s="202">
        <f>SUM(G286:G296)</f>
        <v>0</v>
      </c>
      <c r="H285" s="202">
        <f>SUM(H286:H296)</f>
        <v>238000</v>
      </c>
      <c r="I285" s="290">
        <f>SUM(E291:E296)</f>
        <v>38739</v>
      </c>
      <c r="J285" s="290">
        <f>SUM(F291:F296)</f>
        <v>0</v>
      </c>
      <c r="K285" s="290">
        <f>SUM(G291:G296)</f>
        <v>0</v>
      </c>
      <c r="L285" s="290">
        <f>SUM(H291:H296)</f>
        <v>38739</v>
      </c>
    </row>
    <row r="286" spans="1:8" s="149" customFormat="1" ht="19.5" customHeight="1">
      <c r="A286" s="125"/>
      <c r="B286" s="125"/>
      <c r="C286" s="125" t="s">
        <v>20</v>
      </c>
      <c r="D286" s="88" t="s">
        <v>179</v>
      </c>
      <c r="E286" s="126">
        <f aca="true" t="shared" si="39" ref="E286:H287">SUM(E1218)</f>
        <v>152009</v>
      </c>
      <c r="F286" s="126"/>
      <c r="G286" s="126"/>
      <c r="H286" s="126">
        <f t="shared" si="39"/>
        <v>152009</v>
      </c>
    </row>
    <row r="287" spans="1:8" s="149" customFormat="1" ht="19.5" customHeight="1">
      <c r="A287" s="125"/>
      <c r="B287" s="125"/>
      <c r="C287" s="125" t="s">
        <v>313</v>
      </c>
      <c r="D287" s="88" t="s">
        <v>309</v>
      </c>
      <c r="E287" s="126">
        <f t="shared" si="39"/>
        <v>0</v>
      </c>
      <c r="F287" s="126">
        <f t="shared" si="39"/>
        <v>0</v>
      </c>
      <c r="G287" s="126"/>
      <c r="H287" s="126">
        <f t="shared" si="39"/>
        <v>0</v>
      </c>
    </row>
    <row r="288" spans="1:8" s="149" customFormat="1" ht="19.5" customHeight="1">
      <c r="A288" s="125"/>
      <c r="B288" s="125"/>
      <c r="C288" s="125" t="s">
        <v>21</v>
      </c>
      <c r="D288" s="88" t="s">
        <v>131</v>
      </c>
      <c r="E288" s="126">
        <f aca="true" t="shared" si="40" ref="E288:E296">SUM(E1220)</f>
        <v>13161</v>
      </c>
      <c r="F288" s="126"/>
      <c r="G288" s="126"/>
      <c r="H288" s="126">
        <f aca="true" t="shared" si="41" ref="H288:H296">SUM(H1220)</f>
        <v>13161</v>
      </c>
    </row>
    <row r="289" spans="1:8" s="149" customFormat="1" ht="19.5" customHeight="1">
      <c r="A289" s="125"/>
      <c r="B289" s="125"/>
      <c r="C289" s="125" t="s">
        <v>22</v>
      </c>
      <c r="D289" s="88" t="s">
        <v>132</v>
      </c>
      <c r="E289" s="126">
        <f t="shared" si="40"/>
        <v>30044</v>
      </c>
      <c r="F289" s="126"/>
      <c r="G289" s="126"/>
      <c r="H289" s="126">
        <f t="shared" si="41"/>
        <v>30044</v>
      </c>
    </row>
    <row r="290" spans="1:8" s="149" customFormat="1" ht="19.5" customHeight="1">
      <c r="A290" s="125"/>
      <c r="B290" s="125"/>
      <c r="C290" s="125" t="s">
        <v>23</v>
      </c>
      <c r="D290" s="88" t="s">
        <v>133</v>
      </c>
      <c r="E290" s="126">
        <f t="shared" si="40"/>
        <v>4047</v>
      </c>
      <c r="F290" s="126">
        <f>SUM(F1222)</f>
        <v>0</v>
      </c>
      <c r="G290" s="126"/>
      <c r="H290" s="126">
        <f t="shared" si="41"/>
        <v>4047</v>
      </c>
    </row>
    <row r="291" spans="1:8" s="149" customFormat="1" ht="19.5" customHeight="1">
      <c r="A291" s="125"/>
      <c r="B291" s="125"/>
      <c r="C291" s="125" t="s">
        <v>12</v>
      </c>
      <c r="D291" s="88" t="s">
        <v>134</v>
      </c>
      <c r="E291" s="126">
        <f t="shared" si="40"/>
        <v>4373</v>
      </c>
      <c r="F291" s="126"/>
      <c r="G291" s="126">
        <f>SUM(G1223)</f>
        <v>0</v>
      </c>
      <c r="H291" s="126">
        <f t="shared" si="41"/>
        <v>4373</v>
      </c>
    </row>
    <row r="292" spans="1:8" s="149" customFormat="1" ht="19.5" customHeight="1">
      <c r="A292" s="125"/>
      <c r="B292" s="125"/>
      <c r="C292" s="125" t="s">
        <v>31</v>
      </c>
      <c r="D292" s="88" t="s">
        <v>136</v>
      </c>
      <c r="E292" s="126">
        <f t="shared" si="40"/>
        <v>300</v>
      </c>
      <c r="F292" s="126"/>
      <c r="G292" s="126"/>
      <c r="H292" s="126">
        <f t="shared" si="41"/>
        <v>300</v>
      </c>
    </row>
    <row r="293" spans="1:8" s="149" customFormat="1" ht="19.5" customHeight="1">
      <c r="A293" s="209"/>
      <c r="B293" s="209"/>
      <c r="C293" s="209" t="s">
        <v>8</v>
      </c>
      <c r="D293" s="88" t="s">
        <v>128</v>
      </c>
      <c r="E293" s="210">
        <f t="shared" si="40"/>
        <v>27832</v>
      </c>
      <c r="F293" s="126"/>
      <c r="G293" s="126"/>
      <c r="H293" s="210">
        <f t="shared" si="41"/>
        <v>27832</v>
      </c>
    </row>
    <row r="294" spans="1:8" s="149" customFormat="1" ht="19.5" customHeight="1">
      <c r="A294" s="125"/>
      <c r="B294" s="124" t="s">
        <v>253</v>
      </c>
      <c r="C294" s="125" t="s">
        <v>26</v>
      </c>
      <c r="D294" s="88" t="s">
        <v>137</v>
      </c>
      <c r="E294" s="126">
        <f t="shared" si="40"/>
        <v>1600</v>
      </c>
      <c r="F294" s="126"/>
      <c r="G294" s="126"/>
      <c r="H294" s="126">
        <f t="shared" si="41"/>
        <v>1600</v>
      </c>
    </row>
    <row r="295" spans="1:8" s="149" customFormat="1" ht="19.5" customHeight="1">
      <c r="A295" s="125"/>
      <c r="B295" s="125"/>
      <c r="C295" s="125" t="s">
        <v>32</v>
      </c>
      <c r="D295" s="88" t="s">
        <v>138</v>
      </c>
      <c r="E295" s="126">
        <f t="shared" si="40"/>
        <v>495</v>
      </c>
      <c r="F295" s="126"/>
      <c r="G295" s="126"/>
      <c r="H295" s="126">
        <f t="shared" si="41"/>
        <v>495</v>
      </c>
    </row>
    <row r="296" spans="1:8" s="149" customFormat="1" ht="19.5" customHeight="1">
      <c r="A296" s="125"/>
      <c r="B296" s="125"/>
      <c r="C296" s="125" t="s">
        <v>33</v>
      </c>
      <c r="D296" s="88" t="s">
        <v>180</v>
      </c>
      <c r="E296" s="126">
        <f t="shared" si="40"/>
        <v>4139</v>
      </c>
      <c r="F296" s="126"/>
      <c r="G296" s="126"/>
      <c r="H296" s="126">
        <f t="shared" si="41"/>
        <v>4139</v>
      </c>
    </row>
    <row r="297" spans="1:12" s="203" customFormat="1" ht="39.75" customHeight="1">
      <c r="A297" s="124"/>
      <c r="B297" s="124" t="s">
        <v>315</v>
      </c>
      <c r="C297" s="124"/>
      <c r="D297" s="201" t="s">
        <v>316</v>
      </c>
      <c r="E297" s="202">
        <f>SUM(E298)</f>
        <v>0</v>
      </c>
      <c r="F297" s="202"/>
      <c r="G297" s="202"/>
      <c r="H297" s="202">
        <f>SUM(H298)</f>
        <v>0</v>
      </c>
      <c r="I297" s="290">
        <f>SUM(E297)</f>
        <v>0</v>
      </c>
      <c r="J297" s="290">
        <f>SUM(F297)</f>
        <v>0</v>
      </c>
      <c r="K297" s="290">
        <f>SUM(G297)</f>
        <v>0</v>
      </c>
      <c r="L297" s="290">
        <f>SUM(H297)</f>
        <v>0</v>
      </c>
    </row>
    <row r="298" spans="1:8" s="149" customFormat="1" ht="19.5" customHeight="1">
      <c r="A298" s="209"/>
      <c r="B298" s="209"/>
      <c r="C298" s="209" t="s">
        <v>31</v>
      </c>
      <c r="D298" s="88" t="s">
        <v>136</v>
      </c>
      <c r="E298" s="210">
        <f>SUM(E1200)</f>
        <v>0</v>
      </c>
      <c r="F298" s="210"/>
      <c r="G298" s="210"/>
      <c r="H298" s="210">
        <f>SUM(H1200)</f>
        <v>0</v>
      </c>
    </row>
    <row r="299" spans="1:12" s="203" customFormat="1" ht="19.5" customHeight="1">
      <c r="A299" s="124"/>
      <c r="B299" s="124" t="s">
        <v>254</v>
      </c>
      <c r="C299" s="124"/>
      <c r="D299" s="201" t="s">
        <v>211</v>
      </c>
      <c r="E299" s="202">
        <f>SUM(E300:E308)</f>
        <v>0</v>
      </c>
      <c r="F299" s="202">
        <f>SUM(F300:F308)</f>
        <v>0</v>
      </c>
      <c r="G299" s="202">
        <f>SUM(G300:G308)</f>
        <v>0</v>
      </c>
      <c r="H299" s="202">
        <f>SUM(H300:H308)</f>
        <v>0</v>
      </c>
      <c r="I299" s="290">
        <f>SUM(E305:E308)</f>
        <v>0</v>
      </c>
      <c r="J299" s="290">
        <f>SUM(F305:F308)</f>
        <v>0</v>
      </c>
      <c r="K299" s="290">
        <f>SUM(G305:G308)</f>
        <v>0</v>
      </c>
      <c r="L299" s="290">
        <f>SUM(H305:H308)</f>
        <v>0</v>
      </c>
    </row>
    <row r="300" spans="1:8" s="203" customFormat="1" ht="35.25" customHeight="1">
      <c r="A300" s="124"/>
      <c r="B300" s="124"/>
      <c r="C300" s="219" t="s">
        <v>54</v>
      </c>
      <c r="D300" s="88" t="s">
        <v>182</v>
      </c>
      <c r="E300" s="126">
        <f>SUM(E535)</f>
        <v>0</v>
      </c>
      <c r="F300" s="126">
        <f>SUM(F535)</f>
        <v>0</v>
      </c>
      <c r="G300" s="126"/>
      <c r="H300" s="126">
        <f>SUM(E300:F300)-G300</f>
        <v>0</v>
      </c>
    </row>
    <row r="301" spans="1:8" s="149" customFormat="1" ht="19.5" customHeight="1">
      <c r="A301" s="125"/>
      <c r="B301" s="125"/>
      <c r="C301" s="125" t="s">
        <v>20</v>
      </c>
      <c r="D301" s="88" t="s">
        <v>129</v>
      </c>
      <c r="E301" s="126">
        <f aca="true" t="shared" si="42" ref="E301:E308">SUM(E1230)</f>
        <v>0</v>
      </c>
      <c r="F301" s="126"/>
      <c r="G301" s="126"/>
      <c r="H301" s="126">
        <f>SUM(H1230)</f>
        <v>0</v>
      </c>
    </row>
    <row r="302" spans="1:8" s="149" customFormat="1" ht="19.5" customHeight="1">
      <c r="A302" s="125"/>
      <c r="B302" s="125"/>
      <c r="C302" s="125" t="s">
        <v>21</v>
      </c>
      <c r="D302" s="88" t="s">
        <v>131</v>
      </c>
      <c r="E302" s="126">
        <f t="shared" si="42"/>
        <v>0</v>
      </c>
      <c r="F302" s="126"/>
      <c r="G302" s="126"/>
      <c r="H302" s="126">
        <f>SUM(H1231)</f>
        <v>0</v>
      </c>
    </row>
    <row r="303" spans="1:8" s="149" customFormat="1" ht="19.5" customHeight="1">
      <c r="A303" s="125"/>
      <c r="B303" s="125"/>
      <c r="C303" s="125" t="s">
        <v>22</v>
      </c>
      <c r="D303" s="88" t="s">
        <v>132</v>
      </c>
      <c r="E303" s="126">
        <f t="shared" si="42"/>
        <v>0</v>
      </c>
      <c r="F303" s="126"/>
      <c r="G303" s="126"/>
      <c r="H303" s="126">
        <f aca="true" t="shared" si="43" ref="H303:H308">SUM(H1232)</f>
        <v>0</v>
      </c>
    </row>
    <row r="304" spans="1:8" s="149" customFormat="1" ht="19.5" customHeight="1">
      <c r="A304" s="125"/>
      <c r="B304" s="125"/>
      <c r="C304" s="125" t="s">
        <v>23</v>
      </c>
      <c r="D304" s="88" t="s">
        <v>133</v>
      </c>
      <c r="E304" s="126">
        <f t="shared" si="42"/>
        <v>0</v>
      </c>
      <c r="F304" s="126"/>
      <c r="G304" s="126"/>
      <c r="H304" s="126">
        <f t="shared" si="43"/>
        <v>0</v>
      </c>
    </row>
    <row r="305" spans="1:8" s="149" customFormat="1" ht="19.5" customHeight="1">
      <c r="A305" s="209"/>
      <c r="B305" s="209"/>
      <c r="C305" s="209" t="s">
        <v>12</v>
      </c>
      <c r="D305" s="88" t="s">
        <v>134</v>
      </c>
      <c r="E305" s="210">
        <f t="shared" si="42"/>
        <v>0</v>
      </c>
      <c r="F305" s="210"/>
      <c r="G305" s="210"/>
      <c r="H305" s="210">
        <f t="shared" si="43"/>
        <v>0</v>
      </c>
    </row>
    <row r="306" spans="1:8" s="149" customFormat="1" ht="19.5" customHeight="1">
      <c r="A306" s="125"/>
      <c r="B306" s="125"/>
      <c r="C306" s="125" t="s">
        <v>8</v>
      </c>
      <c r="D306" s="88" t="s">
        <v>128</v>
      </c>
      <c r="E306" s="126">
        <f t="shared" si="42"/>
        <v>0</v>
      </c>
      <c r="F306" s="126"/>
      <c r="G306" s="126"/>
      <c r="H306" s="126">
        <f t="shared" si="43"/>
        <v>0</v>
      </c>
    </row>
    <row r="307" spans="1:8" s="149" customFormat="1" ht="19.5" customHeight="1">
      <c r="A307" s="125"/>
      <c r="B307" s="125"/>
      <c r="C307" s="125" t="s">
        <v>26</v>
      </c>
      <c r="D307" s="88" t="s">
        <v>137</v>
      </c>
      <c r="E307" s="126">
        <f t="shared" si="42"/>
        <v>0</v>
      </c>
      <c r="F307" s="126"/>
      <c r="G307" s="126"/>
      <c r="H307" s="126">
        <f t="shared" si="43"/>
        <v>0</v>
      </c>
    </row>
    <row r="308" spans="1:8" s="149" customFormat="1" ht="19.5" customHeight="1">
      <c r="A308" s="209"/>
      <c r="B308" s="209"/>
      <c r="C308" s="209" t="s">
        <v>33</v>
      </c>
      <c r="D308" s="88" t="s">
        <v>163</v>
      </c>
      <c r="E308" s="210">
        <f t="shared" si="42"/>
        <v>0</v>
      </c>
      <c r="F308" s="210"/>
      <c r="G308" s="210"/>
      <c r="H308" s="210">
        <f t="shared" si="43"/>
        <v>0</v>
      </c>
    </row>
    <row r="309" spans="1:12" s="203" customFormat="1" ht="19.5" customHeight="1">
      <c r="A309" s="124"/>
      <c r="B309" s="124" t="s">
        <v>255</v>
      </c>
      <c r="C309" s="124"/>
      <c r="D309" s="201" t="s">
        <v>197</v>
      </c>
      <c r="E309" s="202">
        <f>SUM(E310)</f>
        <v>4295</v>
      </c>
      <c r="F309" s="202"/>
      <c r="G309" s="202"/>
      <c r="H309" s="202">
        <f>SUM(H310)</f>
        <v>4295</v>
      </c>
      <c r="I309" s="290">
        <f>SUM(E309)</f>
        <v>4295</v>
      </c>
      <c r="J309" s="290">
        <f>SUM(F309)</f>
        <v>0</v>
      </c>
      <c r="K309" s="290">
        <f>SUM(G309)</f>
        <v>0</v>
      </c>
      <c r="L309" s="290">
        <f>SUM(H309)</f>
        <v>4295</v>
      </c>
    </row>
    <row r="310" spans="1:8" s="149" customFormat="1" ht="19.5" customHeight="1">
      <c r="A310" s="125"/>
      <c r="B310" s="125"/>
      <c r="C310" s="125" t="s">
        <v>33</v>
      </c>
      <c r="D310" s="88" t="s">
        <v>163</v>
      </c>
      <c r="E310" s="126">
        <f>SUM(E1202)</f>
        <v>4295</v>
      </c>
      <c r="F310" s="126"/>
      <c r="G310" s="126"/>
      <c r="H310" s="126">
        <f>SUM(H1202)</f>
        <v>4295</v>
      </c>
    </row>
    <row r="311" spans="1:12" s="271" customFormat="1" ht="19.5" customHeight="1">
      <c r="A311" s="226"/>
      <c r="B311" s="269" t="s">
        <v>310</v>
      </c>
      <c r="C311" s="226"/>
      <c r="D311" s="270" t="s">
        <v>206</v>
      </c>
      <c r="E311" s="215">
        <f>SUM(E312)</f>
        <v>5000</v>
      </c>
      <c r="F311" s="215"/>
      <c r="G311" s="215"/>
      <c r="H311" s="215">
        <f>SUM(E311:F311)-G311</f>
        <v>5000</v>
      </c>
      <c r="I311" s="291">
        <f>SUM(E311)</f>
        <v>5000</v>
      </c>
      <c r="J311" s="291">
        <f>SUM(F311)</f>
        <v>0</v>
      </c>
      <c r="K311" s="291">
        <f>SUM(G311)</f>
        <v>0</v>
      </c>
      <c r="L311" s="291">
        <f>SUM(H311)</f>
        <v>5000</v>
      </c>
    </row>
    <row r="312" spans="1:8" s="149" customFormat="1" ht="19.5" customHeight="1">
      <c r="A312" s="209"/>
      <c r="B312" s="209"/>
      <c r="C312" s="209" t="s">
        <v>8</v>
      </c>
      <c r="D312" s="88" t="s">
        <v>128</v>
      </c>
      <c r="E312" s="210">
        <f>SUM(E536,E1117,E1145,E1172,E1204)</f>
        <v>5000</v>
      </c>
      <c r="F312" s="210"/>
      <c r="G312" s="210"/>
      <c r="H312" s="210">
        <f>SUM(E312:F312)-G312</f>
        <v>5000</v>
      </c>
    </row>
    <row r="313" spans="1:8" s="149" customFormat="1" ht="19.5" customHeight="1">
      <c r="A313" s="102">
        <v>853</v>
      </c>
      <c r="B313" s="95"/>
      <c r="C313" s="95"/>
      <c r="D313" s="96" t="s">
        <v>176</v>
      </c>
      <c r="E313" s="200">
        <f>SUM(E314,E316,E328,E352,E354)</f>
        <v>1002130</v>
      </c>
      <c r="F313" s="200">
        <f>SUM(F314,F316,F328,F352,F354)</f>
        <v>0</v>
      </c>
      <c r="G313" s="200">
        <f>SUM(G314,G316,G328,G352,G354)</f>
        <v>0</v>
      </c>
      <c r="H313" s="200">
        <f>SUM(H314,H316,H328,H352,H354)</f>
        <v>1002130</v>
      </c>
    </row>
    <row r="314" spans="1:12" s="203" customFormat="1" ht="27.75" customHeight="1">
      <c r="A314" s="124"/>
      <c r="B314" s="124" t="s">
        <v>293</v>
      </c>
      <c r="C314" s="124"/>
      <c r="D314" s="201" t="s">
        <v>292</v>
      </c>
      <c r="E314" s="202">
        <f>SUM(E315)</f>
        <v>0</v>
      </c>
      <c r="F314" s="202"/>
      <c r="G314" s="202"/>
      <c r="H314" s="202">
        <f>SUM(H315)</f>
        <v>0</v>
      </c>
      <c r="I314" s="290">
        <f>SUM(E314)</f>
        <v>0</v>
      </c>
      <c r="J314" s="290">
        <f>SUM(F314)</f>
        <v>0</v>
      </c>
      <c r="K314" s="290">
        <f>SUM(G314)</f>
        <v>0</v>
      </c>
      <c r="L314" s="290">
        <f>SUM(H314)</f>
        <v>0</v>
      </c>
    </row>
    <row r="315" spans="1:8" s="149" customFormat="1" ht="19.5" customHeight="1">
      <c r="A315" s="209"/>
      <c r="B315" s="209"/>
      <c r="C315" s="209" t="s">
        <v>8</v>
      </c>
      <c r="D315" s="88" t="s">
        <v>128</v>
      </c>
      <c r="E315" s="210">
        <f>SUM(E538)</f>
        <v>0</v>
      </c>
      <c r="F315" s="210"/>
      <c r="G315" s="210"/>
      <c r="H315" s="210">
        <f>SUM(H538)</f>
        <v>0</v>
      </c>
    </row>
    <row r="316" spans="1:12" s="203" customFormat="1" ht="27.75" customHeight="1">
      <c r="A316" s="124"/>
      <c r="B316" s="124" t="s">
        <v>92</v>
      </c>
      <c r="C316" s="124"/>
      <c r="D316" s="201" t="s">
        <v>210</v>
      </c>
      <c r="E316" s="202">
        <f>SUM(E317:E327)</f>
        <v>84630</v>
      </c>
      <c r="F316" s="202">
        <f>SUM(F317:F327)</f>
        <v>0</v>
      </c>
      <c r="G316" s="202">
        <f>SUM(G317:G327)</f>
        <v>0</v>
      </c>
      <c r="H316" s="202">
        <f>SUM(H317:H327)</f>
        <v>84630</v>
      </c>
      <c r="I316" s="290">
        <f>SUM(E322:E327)</f>
        <v>16234</v>
      </c>
      <c r="J316" s="290">
        <f>SUM(F322:F327)</f>
        <v>0</v>
      </c>
      <c r="K316" s="290">
        <f>SUM(G322:G327)</f>
        <v>0</v>
      </c>
      <c r="L316" s="290">
        <f>SUM(H322:H327)</f>
        <v>16234</v>
      </c>
    </row>
    <row r="317" spans="1:8" s="149" customFormat="1" ht="19.5" customHeight="1">
      <c r="A317" s="125"/>
      <c r="B317" s="125"/>
      <c r="C317" s="125" t="s">
        <v>20</v>
      </c>
      <c r="D317" s="88" t="s">
        <v>129</v>
      </c>
      <c r="E317" s="126">
        <f aca="true" t="shared" si="44" ref="E317:H319">SUM(E1250)</f>
        <v>45953</v>
      </c>
      <c r="F317" s="126"/>
      <c r="G317" s="126">
        <f t="shared" si="44"/>
        <v>0</v>
      </c>
      <c r="H317" s="126">
        <f t="shared" si="44"/>
        <v>45953</v>
      </c>
    </row>
    <row r="318" spans="1:8" s="149" customFormat="1" ht="19.5" customHeight="1">
      <c r="A318" s="125"/>
      <c r="B318" s="125"/>
      <c r="C318" s="125" t="s">
        <v>313</v>
      </c>
      <c r="D318" s="88" t="s">
        <v>309</v>
      </c>
      <c r="E318" s="126">
        <f t="shared" si="44"/>
        <v>8800</v>
      </c>
      <c r="F318" s="126"/>
      <c r="G318" s="126"/>
      <c r="H318" s="126">
        <f t="shared" si="44"/>
        <v>8800</v>
      </c>
    </row>
    <row r="319" spans="1:8" s="149" customFormat="1" ht="19.5" customHeight="1">
      <c r="A319" s="209"/>
      <c r="B319" s="209"/>
      <c r="C319" s="209" t="s">
        <v>21</v>
      </c>
      <c r="D319" s="88" t="s">
        <v>131</v>
      </c>
      <c r="E319" s="210">
        <f t="shared" si="44"/>
        <v>3447</v>
      </c>
      <c r="F319" s="210"/>
      <c r="G319" s="210"/>
      <c r="H319" s="210">
        <f t="shared" si="44"/>
        <v>3447</v>
      </c>
    </row>
    <row r="320" spans="1:8" ht="19.5" customHeight="1">
      <c r="A320" s="91"/>
      <c r="B320" s="91"/>
      <c r="C320" s="91" t="s">
        <v>22</v>
      </c>
      <c r="D320" s="88" t="s">
        <v>132</v>
      </c>
      <c r="E320" s="126">
        <f>SUM(E1253)</f>
        <v>8986</v>
      </c>
      <c r="F320" s="126">
        <f>SUM(F1253)</f>
        <v>0</v>
      </c>
      <c r="G320" s="126"/>
      <c r="H320" s="115">
        <f aca="true" t="shared" si="45" ref="H320:H325">SUM(H1253)</f>
        <v>8986</v>
      </c>
    </row>
    <row r="321" spans="1:8" ht="19.5" customHeight="1">
      <c r="A321" s="105"/>
      <c r="B321" s="105"/>
      <c r="C321" s="105" t="s">
        <v>23</v>
      </c>
      <c r="D321" s="88" t="s">
        <v>133</v>
      </c>
      <c r="E321" s="210">
        <f>SUM(E1254)</f>
        <v>1210</v>
      </c>
      <c r="F321" s="210"/>
      <c r="G321" s="210"/>
      <c r="H321" s="89">
        <f t="shared" si="45"/>
        <v>1210</v>
      </c>
    </row>
    <row r="322" spans="1:8" ht="19.5" customHeight="1">
      <c r="A322" s="91"/>
      <c r="B322" s="91"/>
      <c r="C322" s="91" t="s">
        <v>12</v>
      </c>
      <c r="D322" s="88" t="s">
        <v>134</v>
      </c>
      <c r="E322" s="126">
        <f>SUM(E1255)</f>
        <v>845</v>
      </c>
      <c r="F322" s="126"/>
      <c r="G322" s="126"/>
      <c r="H322" s="115">
        <f t="shared" si="45"/>
        <v>845</v>
      </c>
    </row>
    <row r="323" spans="1:8" ht="19.5" customHeight="1">
      <c r="A323" s="91"/>
      <c r="B323" s="91"/>
      <c r="C323" s="91" t="s">
        <v>31</v>
      </c>
      <c r="D323" s="88" t="s">
        <v>136</v>
      </c>
      <c r="E323" s="126">
        <f>SUM(E1256)</f>
        <v>200</v>
      </c>
      <c r="F323" s="126"/>
      <c r="G323" s="126"/>
      <c r="H323" s="115">
        <f t="shared" si="45"/>
        <v>200</v>
      </c>
    </row>
    <row r="324" spans="1:8" ht="19.5" customHeight="1">
      <c r="A324" s="91"/>
      <c r="B324" s="91"/>
      <c r="C324" s="91" t="s">
        <v>8</v>
      </c>
      <c r="D324" s="88" t="s">
        <v>128</v>
      </c>
      <c r="E324" s="126">
        <f>SUM(E1257)</f>
        <v>12888</v>
      </c>
      <c r="F324" s="126"/>
      <c r="G324" s="126"/>
      <c r="H324" s="115">
        <f t="shared" si="45"/>
        <v>12888</v>
      </c>
    </row>
    <row r="325" spans="1:8" ht="19.5" customHeight="1">
      <c r="A325" s="91"/>
      <c r="B325" s="91"/>
      <c r="C325" s="91" t="s">
        <v>26</v>
      </c>
      <c r="D325" s="88" t="s">
        <v>137</v>
      </c>
      <c r="E325" s="126">
        <f>SUM(E1258)</f>
        <v>500</v>
      </c>
      <c r="F325" s="126"/>
      <c r="G325" s="126">
        <f>SUM(G1258)</f>
        <v>0</v>
      </c>
      <c r="H325" s="115">
        <f t="shared" si="45"/>
        <v>500</v>
      </c>
    </row>
    <row r="326" spans="1:8" ht="19.5" customHeight="1">
      <c r="A326" s="91"/>
      <c r="B326" s="91"/>
      <c r="C326" s="91" t="s">
        <v>32</v>
      </c>
      <c r="D326" s="88" t="s">
        <v>138</v>
      </c>
      <c r="E326" s="126">
        <f>SUM(E1260)</f>
        <v>296</v>
      </c>
      <c r="F326" s="126"/>
      <c r="G326" s="126"/>
      <c r="H326" s="115">
        <f>SUM(H1260)</f>
        <v>296</v>
      </c>
    </row>
    <row r="327" spans="1:8" ht="19.5" customHeight="1">
      <c r="A327" s="105"/>
      <c r="B327" s="105"/>
      <c r="C327" s="105" t="s">
        <v>33</v>
      </c>
      <c r="D327" s="88" t="s">
        <v>163</v>
      </c>
      <c r="E327" s="210">
        <f>SUM(E1261)</f>
        <v>1505</v>
      </c>
      <c r="F327" s="210"/>
      <c r="G327" s="210"/>
      <c r="H327" s="89">
        <f>SUM(H1261)</f>
        <v>1505</v>
      </c>
    </row>
    <row r="328" spans="1:12" s="146" customFormat="1" ht="19.5" customHeight="1">
      <c r="A328" s="113"/>
      <c r="B328" s="113" t="s">
        <v>93</v>
      </c>
      <c r="C328" s="113"/>
      <c r="D328" s="83" t="s">
        <v>212</v>
      </c>
      <c r="E328" s="202">
        <f>SUM(E329:E351)</f>
        <v>912500</v>
      </c>
      <c r="F328" s="114">
        <f>SUM(F329:F351)</f>
        <v>0</v>
      </c>
      <c r="G328" s="114">
        <f>SUM(G329:G351)</f>
        <v>0</v>
      </c>
      <c r="H328" s="114">
        <f>SUM(H329:H351)</f>
        <v>912500</v>
      </c>
      <c r="I328" s="289">
        <f>SUM(E340:E349)</f>
        <v>148784</v>
      </c>
      <c r="J328" s="289">
        <f>SUM(F340:F349)</f>
        <v>0</v>
      </c>
      <c r="K328" s="289">
        <f>SUM(G340:G349)</f>
        <v>0</v>
      </c>
      <c r="L328" s="289">
        <f>SUM(H340:H349)</f>
        <v>148784</v>
      </c>
    </row>
    <row r="329" spans="1:8" ht="19.5" customHeight="1">
      <c r="A329" s="91"/>
      <c r="B329" s="91"/>
      <c r="C329" s="91" t="s">
        <v>20</v>
      </c>
      <c r="D329" s="88" t="s">
        <v>129</v>
      </c>
      <c r="E329" s="126">
        <f>SUM(E1272)</f>
        <v>554334</v>
      </c>
      <c r="F329" s="126"/>
      <c r="G329" s="126"/>
      <c r="H329" s="115">
        <f>SUM(H1272)</f>
        <v>554334</v>
      </c>
    </row>
    <row r="330" spans="1:8" ht="19.5" customHeight="1">
      <c r="A330" s="91"/>
      <c r="B330" s="91"/>
      <c r="C330" s="91" t="s">
        <v>335</v>
      </c>
      <c r="D330" s="88" t="s">
        <v>129</v>
      </c>
      <c r="E330" s="126">
        <f>SUM(E1273)</f>
        <v>10960</v>
      </c>
      <c r="F330" s="126">
        <f>SUM(F1273)</f>
        <v>0</v>
      </c>
      <c r="G330" s="126"/>
      <c r="H330" s="126">
        <f>SUM(H1273)</f>
        <v>10960</v>
      </c>
    </row>
    <row r="331" spans="1:8" ht="19.5" customHeight="1">
      <c r="A331" s="91"/>
      <c r="B331" s="91"/>
      <c r="C331" s="91" t="s">
        <v>317</v>
      </c>
      <c r="D331" s="88" t="s">
        <v>129</v>
      </c>
      <c r="E331" s="126">
        <f>SUM(E1274)</f>
        <v>24306</v>
      </c>
      <c r="F331" s="126"/>
      <c r="G331" s="126">
        <f>SUM(G1274)</f>
        <v>0</v>
      </c>
      <c r="H331" s="126">
        <f>SUM(H1274)</f>
        <v>24306</v>
      </c>
    </row>
    <row r="332" spans="1:8" ht="19.5" customHeight="1">
      <c r="A332" s="91"/>
      <c r="B332" s="91"/>
      <c r="C332" s="91" t="s">
        <v>313</v>
      </c>
      <c r="D332" s="88" t="s">
        <v>309</v>
      </c>
      <c r="E332" s="126"/>
      <c r="F332" s="126"/>
      <c r="G332" s="126"/>
      <c r="H332" s="126"/>
    </row>
    <row r="333" spans="1:8" ht="19.5" customHeight="1">
      <c r="A333" s="91"/>
      <c r="B333" s="91"/>
      <c r="C333" s="91" t="s">
        <v>21</v>
      </c>
      <c r="D333" s="88" t="s">
        <v>131</v>
      </c>
      <c r="E333" s="126">
        <f aca="true" t="shared" si="46" ref="E333:E345">SUM(E1276)</f>
        <v>50116</v>
      </c>
      <c r="F333" s="126"/>
      <c r="G333" s="126"/>
      <c r="H333" s="115">
        <f aca="true" t="shared" si="47" ref="H333:H345">SUM(H1276)</f>
        <v>50116</v>
      </c>
    </row>
    <row r="334" spans="1:8" ht="19.5" customHeight="1">
      <c r="A334" s="91"/>
      <c r="B334" s="91"/>
      <c r="C334" s="91" t="s">
        <v>22</v>
      </c>
      <c r="D334" s="88" t="s">
        <v>132</v>
      </c>
      <c r="E334" s="126">
        <f t="shared" si="46"/>
        <v>95524</v>
      </c>
      <c r="F334" s="126"/>
      <c r="G334" s="126"/>
      <c r="H334" s="115">
        <f t="shared" si="47"/>
        <v>95524</v>
      </c>
    </row>
    <row r="335" spans="1:8" ht="19.5" customHeight="1">
      <c r="A335" s="91"/>
      <c r="B335" s="91"/>
      <c r="C335" s="91" t="s">
        <v>331</v>
      </c>
      <c r="D335" s="88" t="s">
        <v>132</v>
      </c>
      <c r="E335" s="126">
        <f t="shared" si="46"/>
        <v>1889</v>
      </c>
      <c r="F335" s="126">
        <f>SUM(F1278)</f>
        <v>0</v>
      </c>
      <c r="G335" s="126"/>
      <c r="H335" s="126">
        <f t="shared" si="47"/>
        <v>1889</v>
      </c>
    </row>
    <row r="336" spans="1:8" ht="19.5" customHeight="1">
      <c r="A336" s="91"/>
      <c r="B336" s="91"/>
      <c r="C336" s="91" t="s">
        <v>318</v>
      </c>
      <c r="D336" s="88" t="s">
        <v>132</v>
      </c>
      <c r="E336" s="126">
        <f t="shared" si="46"/>
        <v>4187</v>
      </c>
      <c r="F336" s="126"/>
      <c r="G336" s="126">
        <f>SUM(G1279)</f>
        <v>0</v>
      </c>
      <c r="H336" s="126">
        <f t="shared" si="47"/>
        <v>4187</v>
      </c>
    </row>
    <row r="337" spans="1:8" ht="19.5" customHeight="1">
      <c r="A337" s="91"/>
      <c r="B337" s="91"/>
      <c r="C337" s="91" t="s">
        <v>23</v>
      </c>
      <c r="D337" s="88" t="s">
        <v>133</v>
      </c>
      <c r="E337" s="126">
        <f t="shared" si="46"/>
        <v>17536</v>
      </c>
      <c r="F337" s="126">
        <f>SUM(F1280)</f>
        <v>0</v>
      </c>
      <c r="G337" s="126"/>
      <c r="H337" s="115">
        <f t="shared" si="47"/>
        <v>17536</v>
      </c>
    </row>
    <row r="338" spans="1:8" ht="19.5" customHeight="1">
      <c r="A338" s="91"/>
      <c r="B338" s="91"/>
      <c r="C338" s="91" t="s">
        <v>332</v>
      </c>
      <c r="D338" s="88" t="s">
        <v>133</v>
      </c>
      <c r="E338" s="126">
        <f t="shared" si="46"/>
        <v>270</v>
      </c>
      <c r="F338" s="126">
        <f>SUM(F1281)</f>
        <v>0</v>
      </c>
      <c r="G338" s="126"/>
      <c r="H338" s="126">
        <f t="shared" si="47"/>
        <v>270</v>
      </c>
    </row>
    <row r="339" spans="1:8" ht="19.5" customHeight="1">
      <c r="A339" s="91"/>
      <c r="B339" s="91"/>
      <c r="C339" s="91" t="s">
        <v>319</v>
      </c>
      <c r="D339" s="88" t="s">
        <v>133</v>
      </c>
      <c r="E339" s="126">
        <f t="shared" si="46"/>
        <v>594</v>
      </c>
      <c r="F339" s="126"/>
      <c r="G339" s="126">
        <f>SUM(G1282)</f>
        <v>0</v>
      </c>
      <c r="H339" s="126">
        <f t="shared" si="47"/>
        <v>594</v>
      </c>
    </row>
    <row r="340" spans="1:8" ht="19.5" customHeight="1">
      <c r="A340" s="91"/>
      <c r="B340" s="91"/>
      <c r="C340" s="91" t="s">
        <v>12</v>
      </c>
      <c r="D340" s="88" t="s">
        <v>134</v>
      </c>
      <c r="E340" s="126">
        <f t="shared" si="46"/>
        <v>28520</v>
      </c>
      <c r="F340" s="126">
        <f>SUM(F1283)</f>
        <v>0</v>
      </c>
      <c r="G340" s="126"/>
      <c r="H340" s="115">
        <f t="shared" si="47"/>
        <v>28520</v>
      </c>
    </row>
    <row r="341" spans="1:8" ht="19.5" customHeight="1">
      <c r="A341" s="91"/>
      <c r="B341" s="91"/>
      <c r="C341" s="91" t="s">
        <v>30</v>
      </c>
      <c r="D341" s="88" t="s">
        <v>135</v>
      </c>
      <c r="E341" s="126">
        <f t="shared" si="46"/>
        <v>33000</v>
      </c>
      <c r="F341" s="126"/>
      <c r="G341" s="126">
        <f>SUM(G1284)</f>
        <v>0</v>
      </c>
      <c r="H341" s="115">
        <f t="shared" si="47"/>
        <v>33000</v>
      </c>
    </row>
    <row r="342" spans="1:8" ht="19.5" customHeight="1">
      <c r="A342" s="91"/>
      <c r="B342" s="91"/>
      <c r="C342" s="91" t="s">
        <v>31</v>
      </c>
      <c r="D342" s="88" t="s">
        <v>136</v>
      </c>
      <c r="E342" s="126">
        <f t="shared" si="46"/>
        <v>7000</v>
      </c>
      <c r="F342" s="126">
        <f>SUM(F1285)</f>
        <v>0</v>
      </c>
      <c r="G342" s="126"/>
      <c r="H342" s="115">
        <f t="shared" si="47"/>
        <v>7000</v>
      </c>
    </row>
    <row r="343" spans="1:8" ht="19.5" customHeight="1">
      <c r="A343" s="91"/>
      <c r="B343" s="91"/>
      <c r="C343" s="91" t="s">
        <v>8</v>
      </c>
      <c r="D343" s="88" t="s">
        <v>128</v>
      </c>
      <c r="E343" s="126">
        <f t="shared" si="46"/>
        <v>34110</v>
      </c>
      <c r="F343" s="126"/>
      <c r="G343" s="126">
        <f>SUM(G1286)</f>
        <v>0</v>
      </c>
      <c r="H343" s="115">
        <f t="shared" si="47"/>
        <v>34110</v>
      </c>
    </row>
    <row r="344" spans="1:8" ht="19.5" customHeight="1">
      <c r="A344" s="91"/>
      <c r="B344" s="91"/>
      <c r="C344" s="91" t="s">
        <v>26</v>
      </c>
      <c r="D344" s="88" t="s">
        <v>137</v>
      </c>
      <c r="E344" s="126">
        <f t="shared" si="46"/>
        <v>6584</v>
      </c>
      <c r="F344" s="126">
        <f>SUM(F1287)</f>
        <v>0</v>
      </c>
      <c r="G344" s="126"/>
      <c r="H344" s="115">
        <f t="shared" si="47"/>
        <v>6584</v>
      </c>
    </row>
    <row r="345" spans="1:8" ht="19.5" customHeight="1">
      <c r="A345" s="91"/>
      <c r="B345" s="91"/>
      <c r="C345" s="91" t="s">
        <v>320</v>
      </c>
      <c r="D345" s="88" t="s">
        <v>137</v>
      </c>
      <c r="E345" s="126">
        <f t="shared" si="46"/>
        <v>1000</v>
      </c>
      <c r="F345" s="126"/>
      <c r="G345" s="126">
        <f>SUM(G1288)</f>
        <v>0</v>
      </c>
      <c r="H345" s="126">
        <f t="shared" si="47"/>
        <v>1000</v>
      </c>
    </row>
    <row r="346" spans="1:8" ht="19.5" customHeight="1">
      <c r="A346" s="91"/>
      <c r="B346" s="91"/>
      <c r="C346" s="91" t="s">
        <v>32</v>
      </c>
      <c r="D346" s="88" t="s">
        <v>138</v>
      </c>
      <c r="E346" s="126">
        <f>SUM(E1290)</f>
        <v>6000</v>
      </c>
      <c r="F346" s="126">
        <f>SUM(F1290)</f>
        <v>0</v>
      </c>
      <c r="G346" s="126"/>
      <c r="H346" s="115">
        <f aca="true" t="shared" si="48" ref="H346:H351">SUM(H1290)</f>
        <v>6000</v>
      </c>
    </row>
    <row r="347" spans="1:8" ht="19.5" customHeight="1">
      <c r="A347" s="91"/>
      <c r="B347" s="91"/>
      <c r="C347" s="91" t="s">
        <v>33</v>
      </c>
      <c r="D347" s="88" t="s">
        <v>163</v>
      </c>
      <c r="E347" s="126">
        <f>SUM(E1291)</f>
        <v>28700</v>
      </c>
      <c r="F347" s="126"/>
      <c r="G347" s="126"/>
      <c r="H347" s="115">
        <f t="shared" si="48"/>
        <v>28700</v>
      </c>
    </row>
    <row r="348" spans="1:8" ht="19.5" customHeight="1">
      <c r="A348" s="91"/>
      <c r="B348" s="91"/>
      <c r="C348" s="91" t="s">
        <v>34</v>
      </c>
      <c r="D348" s="88" t="s">
        <v>146</v>
      </c>
      <c r="E348" s="126">
        <f>SUM(E1292)</f>
        <v>3820</v>
      </c>
      <c r="F348" s="126"/>
      <c r="G348" s="126"/>
      <c r="H348" s="115">
        <f t="shared" si="48"/>
        <v>3820</v>
      </c>
    </row>
    <row r="349" spans="1:8" ht="19.5" customHeight="1">
      <c r="A349" s="105"/>
      <c r="B349" s="105"/>
      <c r="C349" s="105" t="s">
        <v>78</v>
      </c>
      <c r="D349" s="88" t="s">
        <v>164</v>
      </c>
      <c r="E349" s="210">
        <f>SUM(E1293)</f>
        <v>50</v>
      </c>
      <c r="F349" s="126"/>
      <c r="G349" s="126"/>
      <c r="H349" s="89">
        <f t="shared" si="48"/>
        <v>50</v>
      </c>
    </row>
    <row r="350" spans="1:8" ht="19.5" customHeight="1">
      <c r="A350" s="105"/>
      <c r="B350" s="105"/>
      <c r="C350" s="105" t="s">
        <v>64</v>
      </c>
      <c r="D350" s="88" t="s">
        <v>149</v>
      </c>
      <c r="E350" s="210">
        <f>SUM(E1294)</f>
        <v>0</v>
      </c>
      <c r="F350" s="210"/>
      <c r="G350" s="210"/>
      <c r="H350" s="89">
        <f t="shared" si="48"/>
        <v>0</v>
      </c>
    </row>
    <row r="351" spans="1:8" ht="26.25" customHeight="1">
      <c r="A351" s="105"/>
      <c r="B351" s="105"/>
      <c r="C351" s="105" t="s">
        <v>35</v>
      </c>
      <c r="D351" s="88" t="s">
        <v>140</v>
      </c>
      <c r="E351" s="210">
        <f>SUM(E1295)</f>
        <v>4000</v>
      </c>
      <c r="F351" s="210"/>
      <c r="G351" s="210"/>
      <c r="H351" s="89">
        <f t="shared" si="48"/>
        <v>4000</v>
      </c>
    </row>
    <row r="352" spans="1:8" s="146" customFormat="1" ht="19.5" customHeight="1">
      <c r="A352" s="113"/>
      <c r="B352" s="113" t="s">
        <v>124</v>
      </c>
      <c r="C352" s="113"/>
      <c r="D352" s="83" t="s">
        <v>206</v>
      </c>
      <c r="E352" s="202">
        <f>SUM(E353)</f>
        <v>0</v>
      </c>
      <c r="F352" s="202"/>
      <c r="G352" s="202"/>
      <c r="H352" s="114">
        <f>SUM(H353)</f>
        <v>0</v>
      </c>
    </row>
    <row r="353" spans="1:8" ht="19.5" customHeight="1">
      <c r="A353" s="105"/>
      <c r="B353" s="105"/>
      <c r="C353" s="105" t="s">
        <v>8</v>
      </c>
      <c r="D353" s="88" t="s">
        <v>128</v>
      </c>
      <c r="E353" s="126"/>
      <c r="F353" s="126"/>
      <c r="G353" s="126"/>
      <c r="H353" s="126"/>
    </row>
    <row r="354" spans="1:12" s="146" customFormat="1" ht="21" customHeight="1">
      <c r="A354" s="113"/>
      <c r="B354" s="113" t="s">
        <v>94</v>
      </c>
      <c r="C354" s="113"/>
      <c r="D354" s="85" t="s">
        <v>197</v>
      </c>
      <c r="E354" s="215">
        <f>SUM(E355:E357)</f>
        <v>5000</v>
      </c>
      <c r="F354" s="202"/>
      <c r="G354" s="202"/>
      <c r="H354" s="114">
        <f>SUM(H355:H357)</f>
        <v>5000</v>
      </c>
      <c r="I354" s="289">
        <f>SUM(E354)</f>
        <v>5000</v>
      </c>
      <c r="J354" s="289">
        <f>SUM(F354)</f>
        <v>0</v>
      </c>
      <c r="K354" s="289">
        <f>SUM(G354)</f>
        <v>0</v>
      </c>
      <c r="L354" s="289">
        <f>SUM(H354)</f>
        <v>5000</v>
      </c>
    </row>
    <row r="355" spans="1:8" ht="19.5" customHeight="1">
      <c r="A355" s="91"/>
      <c r="B355" s="91"/>
      <c r="C355" s="91" t="s">
        <v>12</v>
      </c>
      <c r="D355" s="88" t="s">
        <v>134</v>
      </c>
      <c r="E355" s="126"/>
      <c r="F355" s="126"/>
      <c r="G355" s="126"/>
      <c r="H355" s="115"/>
    </row>
    <row r="356" spans="1:8" ht="19.5" customHeight="1">
      <c r="A356" s="105"/>
      <c r="B356" s="105"/>
      <c r="C356" s="105" t="s">
        <v>8</v>
      </c>
      <c r="D356" s="88" t="s">
        <v>128</v>
      </c>
      <c r="E356" s="210">
        <f>SUM(E566)</f>
        <v>5000</v>
      </c>
      <c r="F356" s="89"/>
      <c r="G356" s="89"/>
      <c r="H356" s="89">
        <f>SUM(H566)</f>
        <v>5000</v>
      </c>
    </row>
    <row r="357" spans="1:8" ht="19.5" customHeight="1">
      <c r="A357" s="105"/>
      <c r="B357" s="105"/>
      <c r="C357" s="105" t="s">
        <v>33</v>
      </c>
      <c r="D357" s="88" t="s">
        <v>139</v>
      </c>
      <c r="E357" s="210"/>
      <c r="F357" s="210"/>
      <c r="G357" s="210"/>
      <c r="H357" s="89">
        <v>0</v>
      </c>
    </row>
    <row r="358" spans="1:8" ht="19.5" customHeight="1">
      <c r="A358" s="102">
        <v>854</v>
      </c>
      <c r="B358" s="95"/>
      <c r="C358" s="95"/>
      <c r="D358" s="96" t="s">
        <v>181</v>
      </c>
      <c r="E358" s="200">
        <f>SUM(E359,E378,E395,E410,E427,E429,E433,E440)</f>
        <v>3133009</v>
      </c>
      <c r="F358" s="116">
        <f>SUM(F359,F378,F395,F410,F427,F429,F433,F440)</f>
        <v>0</v>
      </c>
      <c r="G358" s="116">
        <f>SUM(G359,G378,G395,G410,G427,G429,G433,G440)</f>
        <v>0</v>
      </c>
      <c r="H358" s="116">
        <f>SUM(H359,H378,H395,H410,H427,H429,H433,H440)</f>
        <v>3133009</v>
      </c>
    </row>
    <row r="359" spans="1:12" s="146" customFormat="1" ht="19.5" customHeight="1">
      <c r="A359" s="119"/>
      <c r="B359" s="113" t="s">
        <v>95</v>
      </c>
      <c r="C359" s="120"/>
      <c r="D359" s="121" t="s">
        <v>213</v>
      </c>
      <c r="E359" s="202">
        <f>SUM(E360:E377)</f>
        <v>1217483</v>
      </c>
      <c r="F359" s="114">
        <f>SUM(F360:F377)</f>
        <v>0</v>
      </c>
      <c r="G359" s="114">
        <f>SUM(G360:G377)</f>
        <v>0</v>
      </c>
      <c r="H359" s="114">
        <f>SUM(H360:H377)</f>
        <v>1217483</v>
      </c>
      <c r="I359" s="289">
        <f>SUM(E366:E376,E360)</f>
        <v>336559</v>
      </c>
      <c r="J359" s="289">
        <f>SUM(F366:F376,F360)</f>
        <v>0</v>
      </c>
      <c r="K359" s="289">
        <f>SUM(G366:G376,G360)</f>
        <v>0</v>
      </c>
      <c r="L359" s="289">
        <f>SUM(H366:H376,H360)</f>
        <v>336559</v>
      </c>
    </row>
    <row r="360" spans="1:8" ht="19.5" customHeight="1">
      <c r="A360" s="91"/>
      <c r="B360" s="91"/>
      <c r="C360" s="91" t="s">
        <v>29</v>
      </c>
      <c r="D360" s="88" t="s">
        <v>158</v>
      </c>
      <c r="E360" s="126">
        <f aca="true" t="shared" si="49" ref="E360:H362">SUM(E751)</f>
        <v>3763</v>
      </c>
      <c r="F360" s="115"/>
      <c r="G360" s="115"/>
      <c r="H360" s="115">
        <f t="shared" si="49"/>
        <v>3763</v>
      </c>
    </row>
    <row r="361" spans="1:8" ht="19.5" customHeight="1">
      <c r="A361" s="91"/>
      <c r="B361" s="91"/>
      <c r="C361" s="91" t="s">
        <v>20</v>
      </c>
      <c r="D361" s="88" t="s">
        <v>129</v>
      </c>
      <c r="E361" s="126">
        <f t="shared" si="49"/>
        <v>633320</v>
      </c>
      <c r="F361" s="115"/>
      <c r="G361" s="115">
        <f t="shared" si="49"/>
        <v>0</v>
      </c>
      <c r="H361" s="115">
        <f t="shared" si="49"/>
        <v>633320</v>
      </c>
    </row>
    <row r="362" spans="1:8" ht="19.5" customHeight="1">
      <c r="A362" s="91"/>
      <c r="B362" s="91"/>
      <c r="C362" s="91" t="s">
        <v>313</v>
      </c>
      <c r="D362" s="88" t="s">
        <v>309</v>
      </c>
      <c r="E362" s="126">
        <f t="shared" si="49"/>
        <v>2000</v>
      </c>
      <c r="F362" s="115"/>
      <c r="G362" s="115"/>
      <c r="H362" s="115">
        <f t="shared" si="49"/>
        <v>2000</v>
      </c>
    </row>
    <row r="363" spans="1:8" ht="19.5" customHeight="1">
      <c r="A363" s="105"/>
      <c r="B363" s="105"/>
      <c r="C363" s="105" t="s">
        <v>21</v>
      </c>
      <c r="D363" s="88" t="s">
        <v>131</v>
      </c>
      <c r="E363" s="210">
        <f aca="true" t="shared" si="50" ref="E363:G375">SUM(E754)</f>
        <v>42478</v>
      </c>
      <c r="F363" s="89"/>
      <c r="G363" s="89"/>
      <c r="H363" s="89">
        <f aca="true" t="shared" si="51" ref="H363:H370">SUM(H754)</f>
        <v>42478</v>
      </c>
    </row>
    <row r="364" spans="1:8" ht="19.5" customHeight="1">
      <c r="A364" s="91"/>
      <c r="B364" s="91" t="s">
        <v>95</v>
      </c>
      <c r="C364" s="91" t="s">
        <v>22</v>
      </c>
      <c r="D364" s="88" t="s">
        <v>132</v>
      </c>
      <c r="E364" s="210">
        <f t="shared" si="50"/>
        <v>121576</v>
      </c>
      <c r="F364" s="89"/>
      <c r="G364" s="89">
        <f>SUM(G755)</f>
        <v>0</v>
      </c>
      <c r="H364" s="89">
        <f t="shared" si="51"/>
        <v>121576</v>
      </c>
    </row>
    <row r="365" spans="1:8" ht="19.5" customHeight="1">
      <c r="A365" s="105"/>
      <c r="B365" s="105"/>
      <c r="C365" s="105" t="s">
        <v>23</v>
      </c>
      <c r="D365" s="88" t="s">
        <v>133</v>
      </c>
      <c r="E365" s="210">
        <f t="shared" si="50"/>
        <v>16550</v>
      </c>
      <c r="F365" s="89">
        <f>SUM(F756)</f>
        <v>0</v>
      </c>
      <c r="G365" s="89"/>
      <c r="H365" s="89">
        <f t="shared" si="51"/>
        <v>16550</v>
      </c>
    </row>
    <row r="366" spans="1:8" ht="19.5" customHeight="1">
      <c r="A366" s="91"/>
      <c r="B366" s="91"/>
      <c r="C366" s="91" t="s">
        <v>12</v>
      </c>
      <c r="D366" s="88" t="s">
        <v>134</v>
      </c>
      <c r="E366" s="126">
        <f t="shared" si="50"/>
        <v>51415</v>
      </c>
      <c r="F366" s="115">
        <f t="shared" si="50"/>
        <v>0</v>
      </c>
      <c r="G366" s="115">
        <f t="shared" si="50"/>
        <v>0</v>
      </c>
      <c r="H366" s="115">
        <f t="shared" si="51"/>
        <v>51415</v>
      </c>
    </row>
    <row r="367" spans="1:8" ht="19.5" customHeight="1">
      <c r="A367" s="91"/>
      <c r="B367" s="91"/>
      <c r="C367" s="91" t="s">
        <v>73</v>
      </c>
      <c r="D367" s="88" t="s">
        <v>162</v>
      </c>
      <c r="E367" s="126">
        <f t="shared" si="50"/>
        <v>61086</v>
      </c>
      <c r="F367" s="115"/>
      <c r="G367" s="115">
        <f t="shared" si="50"/>
        <v>0</v>
      </c>
      <c r="H367" s="115">
        <f t="shared" si="51"/>
        <v>61086</v>
      </c>
    </row>
    <row r="368" spans="1:8" ht="19.5" customHeight="1">
      <c r="A368" s="91"/>
      <c r="B368" s="91"/>
      <c r="C368" s="91" t="s">
        <v>85</v>
      </c>
      <c r="D368" s="88" t="s">
        <v>170</v>
      </c>
      <c r="E368" s="126">
        <f t="shared" si="50"/>
        <v>1000</v>
      </c>
      <c r="F368" s="115"/>
      <c r="G368" s="115"/>
      <c r="H368" s="115">
        <f t="shared" si="51"/>
        <v>1000</v>
      </c>
    </row>
    <row r="369" spans="1:8" ht="19.5" customHeight="1">
      <c r="A369" s="105"/>
      <c r="B369" s="105"/>
      <c r="C369" s="105" t="s">
        <v>30</v>
      </c>
      <c r="D369" s="88" t="s">
        <v>135</v>
      </c>
      <c r="E369" s="210">
        <f t="shared" si="50"/>
        <v>71796</v>
      </c>
      <c r="F369" s="89"/>
      <c r="G369" s="89">
        <f t="shared" si="50"/>
        <v>0</v>
      </c>
      <c r="H369" s="89">
        <f t="shared" si="51"/>
        <v>71796</v>
      </c>
    </row>
    <row r="370" spans="1:8" ht="19.5" customHeight="1">
      <c r="A370" s="91"/>
      <c r="B370" s="91"/>
      <c r="C370" s="91" t="s">
        <v>31</v>
      </c>
      <c r="D370" s="88" t="s">
        <v>136</v>
      </c>
      <c r="E370" s="126">
        <f t="shared" si="50"/>
        <v>68200</v>
      </c>
      <c r="F370" s="115"/>
      <c r="G370" s="115"/>
      <c r="H370" s="115">
        <f t="shared" si="51"/>
        <v>68200</v>
      </c>
    </row>
    <row r="371" spans="1:8" ht="19.5" customHeight="1">
      <c r="A371" s="91"/>
      <c r="B371" s="91"/>
      <c r="C371" s="91" t="s">
        <v>240</v>
      </c>
      <c r="D371" s="88" t="s">
        <v>241</v>
      </c>
      <c r="E371" s="126">
        <f t="shared" si="50"/>
        <v>1335</v>
      </c>
      <c r="F371" s="115"/>
      <c r="G371" s="115"/>
      <c r="H371" s="115">
        <f aca="true" t="shared" si="52" ref="H371:H377">SUM(H762)</f>
        <v>1335</v>
      </c>
    </row>
    <row r="372" spans="1:8" ht="19.5" customHeight="1">
      <c r="A372" s="91"/>
      <c r="B372" s="91"/>
      <c r="C372" s="91" t="s">
        <v>8</v>
      </c>
      <c r="D372" s="88" t="s">
        <v>128</v>
      </c>
      <c r="E372" s="126">
        <f t="shared" si="50"/>
        <v>32356</v>
      </c>
      <c r="F372" s="115"/>
      <c r="G372" s="115">
        <f t="shared" si="50"/>
        <v>0</v>
      </c>
      <c r="H372" s="115">
        <f t="shared" si="52"/>
        <v>32356</v>
      </c>
    </row>
    <row r="373" spans="1:8" ht="19.5" customHeight="1">
      <c r="A373" s="91"/>
      <c r="B373" s="91"/>
      <c r="C373" s="91" t="s">
        <v>26</v>
      </c>
      <c r="D373" s="88" t="s">
        <v>172</v>
      </c>
      <c r="E373" s="126">
        <f t="shared" si="50"/>
        <v>1500</v>
      </c>
      <c r="F373" s="115"/>
      <c r="G373" s="126"/>
      <c r="H373" s="115">
        <f t="shared" si="52"/>
        <v>1500</v>
      </c>
    </row>
    <row r="374" spans="1:8" ht="19.5" customHeight="1">
      <c r="A374" s="91"/>
      <c r="B374" s="91"/>
      <c r="C374" s="91" t="s">
        <v>32</v>
      </c>
      <c r="D374" s="88" t="s">
        <v>138</v>
      </c>
      <c r="E374" s="126">
        <f t="shared" si="50"/>
        <v>15600</v>
      </c>
      <c r="F374" s="115"/>
      <c r="G374" s="115"/>
      <c r="H374" s="115">
        <f t="shared" si="52"/>
        <v>15600</v>
      </c>
    </row>
    <row r="375" spans="1:8" ht="19.5" customHeight="1">
      <c r="A375" s="105"/>
      <c r="B375" s="105"/>
      <c r="C375" s="105" t="s">
        <v>33</v>
      </c>
      <c r="D375" s="88" t="s">
        <v>163</v>
      </c>
      <c r="E375" s="210">
        <f t="shared" si="50"/>
        <v>27419</v>
      </c>
      <c r="F375" s="89">
        <f t="shared" si="50"/>
        <v>0</v>
      </c>
      <c r="G375" s="210"/>
      <c r="H375" s="89">
        <f t="shared" si="52"/>
        <v>27419</v>
      </c>
    </row>
    <row r="376" spans="1:8" ht="19.5" customHeight="1">
      <c r="A376" s="105"/>
      <c r="B376" s="105"/>
      <c r="C376" s="105" t="s">
        <v>298</v>
      </c>
      <c r="D376" s="88" t="s">
        <v>314</v>
      </c>
      <c r="E376" s="210">
        <f>E767</f>
        <v>1089</v>
      </c>
      <c r="F376" s="115"/>
      <c r="G376" s="89"/>
      <c r="H376" s="89">
        <f t="shared" si="52"/>
        <v>1089</v>
      </c>
    </row>
    <row r="377" spans="1:8" ht="19.5" customHeight="1">
      <c r="A377" s="91"/>
      <c r="B377" s="91"/>
      <c r="C377" s="91" t="s">
        <v>64</v>
      </c>
      <c r="D377" s="308" t="s">
        <v>140</v>
      </c>
      <c r="E377" s="210">
        <f>E768</f>
        <v>65000</v>
      </c>
      <c r="F377" s="115"/>
      <c r="G377" s="115"/>
      <c r="H377" s="89">
        <f t="shared" si="52"/>
        <v>65000</v>
      </c>
    </row>
    <row r="378" spans="1:12" s="146" customFormat="1" ht="24.75" customHeight="1">
      <c r="A378" s="113"/>
      <c r="B378" s="113" t="s">
        <v>53</v>
      </c>
      <c r="C378" s="113"/>
      <c r="D378" s="83" t="s">
        <v>214</v>
      </c>
      <c r="E378" s="202">
        <f>SUM(E379:E394)</f>
        <v>669520</v>
      </c>
      <c r="F378" s="114">
        <f>SUM(F379:F394)</f>
        <v>0</v>
      </c>
      <c r="G378" s="114">
        <f>SUM(G379:G394)</f>
        <v>0</v>
      </c>
      <c r="H378" s="114">
        <f>SUM(H379:H394)</f>
        <v>669520</v>
      </c>
      <c r="I378" s="289">
        <f>SUM(E386:E394,E380)</f>
        <v>63109</v>
      </c>
      <c r="J378" s="289">
        <f>SUM(F386:F394,F380)</f>
        <v>0</v>
      </c>
      <c r="K378" s="289">
        <f>SUM(G386:G394,G380)</f>
        <v>0</v>
      </c>
      <c r="L378" s="289">
        <f>SUM(H386:H394,H380)</f>
        <v>63109</v>
      </c>
    </row>
    <row r="379" spans="1:8" ht="48" customHeight="1">
      <c r="A379" s="91"/>
      <c r="B379" s="91"/>
      <c r="C379" s="91" t="s">
        <v>54</v>
      </c>
      <c r="D379" s="88" t="s">
        <v>182</v>
      </c>
      <c r="E379" s="126">
        <f>SUM(E570)</f>
        <v>20000</v>
      </c>
      <c r="F379" s="115"/>
      <c r="G379" s="126"/>
      <c r="H379" s="115">
        <f>SUM(H570)</f>
        <v>20000</v>
      </c>
    </row>
    <row r="380" spans="1:8" ht="19.5" customHeight="1">
      <c r="A380" s="91"/>
      <c r="B380" s="91"/>
      <c r="C380" s="91" t="s">
        <v>29</v>
      </c>
      <c r="D380" s="88" t="s">
        <v>158</v>
      </c>
      <c r="E380" s="126">
        <f aca="true" t="shared" si="53" ref="E380:G389">SUM(E1308,E1336)</f>
        <v>1674</v>
      </c>
      <c r="F380" s="115"/>
      <c r="G380" s="115"/>
      <c r="H380" s="115">
        <f>SUM(H1308,H1336)</f>
        <v>1674</v>
      </c>
    </row>
    <row r="381" spans="1:8" ht="19.5" customHeight="1">
      <c r="A381" s="91"/>
      <c r="B381" s="91"/>
      <c r="C381" s="91" t="s">
        <v>20</v>
      </c>
      <c r="D381" s="88" t="s">
        <v>129</v>
      </c>
      <c r="E381" s="126">
        <f t="shared" si="53"/>
        <v>454050</v>
      </c>
      <c r="F381" s="115"/>
      <c r="G381" s="115"/>
      <c r="H381" s="115">
        <f>SUM(E381:F381)-G381</f>
        <v>454050</v>
      </c>
    </row>
    <row r="382" spans="1:8" ht="19.5" customHeight="1">
      <c r="A382" s="91"/>
      <c r="B382" s="91"/>
      <c r="C382" s="91" t="s">
        <v>308</v>
      </c>
      <c r="D382" s="88" t="s">
        <v>309</v>
      </c>
      <c r="E382" s="126">
        <f t="shared" si="53"/>
        <v>2400</v>
      </c>
      <c r="F382" s="115"/>
      <c r="G382" s="115"/>
      <c r="H382" s="115">
        <f>SUM(H1310,H1338)</f>
        <v>2400</v>
      </c>
    </row>
    <row r="383" spans="1:8" ht="19.5" customHeight="1">
      <c r="A383" s="105"/>
      <c r="B383" s="105"/>
      <c r="C383" s="105" t="s">
        <v>21</v>
      </c>
      <c r="D383" s="88" t="s">
        <v>131</v>
      </c>
      <c r="E383" s="210">
        <f t="shared" si="53"/>
        <v>33975</v>
      </c>
      <c r="F383" s="89"/>
      <c r="G383" s="89"/>
      <c r="H383" s="115">
        <f aca="true" t="shared" si="54" ref="H383:H394">SUM(E383:F383)-G383</f>
        <v>33975</v>
      </c>
    </row>
    <row r="384" spans="1:8" ht="19.5" customHeight="1">
      <c r="A384" s="91"/>
      <c r="B384" s="91"/>
      <c r="C384" s="91" t="s">
        <v>22</v>
      </c>
      <c r="D384" s="88" t="s">
        <v>132</v>
      </c>
      <c r="E384" s="126">
        <f t="shared" si="53"/>
        <v>83910</v>
      </c>
      <c r="F384" s="115">
        <f t="shared" si="53"/>
        <v>0</v>
      </c>
      <c r="G384" s="115">
        <f t="shared" si="53"/>
        <v>0</v>
      </c>
      <c r="H384" s="115">
        <f t="shared" si="54"/>
        <v>83910</v>
      </c>
    </row>
    <row r="385" spans="1:8" ht="19.5" customHeight="1">
      <c r="A385" s="91"/>
      <c r="B385" s="91"/>
      <c r="C385" s="91" t="s">
        <v>23</v>
      </c>
      <c r="D385" s="88" t="s">
        <v>133</v>
      </c>
      <c r="E385" s="126">
        <f t="shared" si="53"/>
        <v>12076</v>
      </c>
      <c r="F385" s="115">
        <f t="shared" si="53"/>
        <v>0</v>
      </c>
      <c r="G385" s="115">
        <f t="shared" si="53"/>
        <v>0</v>
      </c>
      <c r="H385" s="115">
        <f t="shared" si="54"/>
        <v>12076</v>
      </c>
    </row>
    <row r="386" spans="1:8" ht="19.5" customHeight="1">
      <c r="A386" s="105"/>
      <c r="B386" s="105"/>
      <c r="C386" s="105" t="s">
        <v>12</v>
      </c>
      <c r="D386" s="88" t="s">
        <v>134</v>
      </c>
      <c r="E386" s="210">
        <f t="shared" si="53"/>
        <v>9490</v>
      </c>
      <c r="F386" s="89">
        <f t="shared" si="53"/>
        <v>0</v>
      </c>
      <c r="G386" s="89">
        <f t="shared" si="53"/>
        <v>0</v>
      </c>
      <c r="H386" s="89">
        <f t="shared" si="54"/>
        <v>9490</v>
      </c>
    </row>
    <row r="387" spans="1:8" ht="19.5" customHeight="1">
      <c r="A387" s="91"/>
      <c r="B387" s="113"/>
      <c r="C387" s="91" t="s">
        <v>85</v>
      </c>
      <c r="D387" s="88" t="s">
        <v>170</v>
      </c>
      <c r="E387" s="126">
        <f t="shared" si="53"/>
        <v>0</v>
      </c>
      <c r="F387" s="115">
        <f t="shared" si="53"/>
        <v>0</v>
      </c>
      <c r="G387" s="115">
        <f t="shared" si="53"/>
        <v>0</v>
      </c>
      <c r="H387" s="115">
        <f t="shared" si="54"/>
        <v>0</v>
      </c>
    </row>
    <row r="388" spans="1:8" ht="19.5" customHeight="1">
      <c r="A388" s="105"/>
      <c r="B388" s="105"/>
      <c r="C388" s="105" t="s">
        <v>30</v>
      </c>
      <c r="D388" s="88" t="s">
        <v>135</v>
      </c>
      <c r="E388" s="210">
        <f t="shared" si="53"/>
        <v>3447</v>
      </c>
      <c r="F388" s="89">
        <f t="shared" si="53"/>
        <v>0</v>
      </c>
      <c r="G388" s="89">
        <f t="shared" si="53"/>
        <v>0</v>
      </c>
      <c r="H388" s="115">
        <f t="shared" si="54"/>
        <v>3447</v>
      </c>
    </row>
    <row r="389" spans="1:8" ht="19.5" customHeight="1">
      <c r="A389" s="105"/>
      <c r="B389" s="105"/>
      <c r="C389" s="105" t="s">
        <v>31</v>
      </c>
      <c r="D389" s="88" t="s">
        <v>136</v>
      </c>
      <c r="E389" s="210">
        <f t="shared" si="53"/>
        <v>0</v>
      </c>
      <c r="F389" s="89">
        <f t="shared" si="53"/>
        <v>0</v>
      </c>
      <c r="G389" s="89"/>
      <c r="H389" s="89">
        <f t="shared" si="54"/>
        <v>0</v>
      </c>
    </row>
    <row r="390" spans="1:8" ht="19.5" customHeight="1">
      <c r="A390" s="91"/>
      <c r="B390" s="91"/>
      <c r="C390" s="91" t="s">
        <v>240</v>
      </c>
      <c r="D390" s="88" t="s">
        <v>241</v>
      </c>
      <c r="E390" s="210">
        <f>SUM(E1346)</f>
        <v>200</v>
      </c>
      <c r="F390" s="89">
        <f>SUM(F1346)</f>
        <v>0</v>
      </c>
      <c r="G390" s="89">
        <f>SUM(G1346)</f>
        <v>0</v>
      </c>
      <c r="H390" s="89">
        <f>SUM(H1346)</f>
        <v>200</v>
      </c>
    </row>
    <row r="391" spans="1:8" ht="19.5" customHeight="1">
      <c r="A391" s="91"/>
      <c r="B391" s="113"/>
      <c r="C391" s="91" t="s">
        <v>8</v>
      </c>
      <c r="D391" s="88" t="s">
        <v>128</v>
      </c>
      <c r="E391" s="126">
        <f>SUM(E1318,E1347)</f>
        <v>16224</v>
      </c>
      <c r="F391" s="115">
        <f>SUM(F1318,F1347)</f>
        <v>0</v>
      </c>
      <c r="G391" s="115"/>
      <c r="H391" s="115">
        <f t="shared" si="54"/>
        <v>16224</v>
      </c>
    </row>
    <row r="392" spans="1:8" ht="19.5" customHeight="1">
      <c r="A392" s="91"/>
      <c r="B392" s="91"/>
      <c r="C392" s="91" t="s">
        <v>26</v>
      </c>
      <c r="D392" s="88" t="s">
        <v>137</v>
      </c>
      <c r="E392" s="126">
        <f>SUM(E1319,E1348)</f>
        <v>2422</v>
      </c>
      <c r="F392" s="115">
        <f>SUM(F1319,F1348)</f>
        <v>0</v>
      </c>
      <c r="G392" s="115">
        <f>SUM(G1319,G1348)</f>
        <v>0</v>
      </c>
      <c r="H392" s="115">
        <f t="shared" si="54"/>
        <v>2422</v>
      </c>
    </row>
    <row r="393" spans="1:8" ht="19.5" customHeight="1">
      <c r="A393" s="91"/>
      <c r="B393" s="91"/>
      <c r="C393" s="91" t="s">
        <v>32</v>
      </c>
      <c r="D393" s="88" t="s">
        <v>138</v>
      </c>
      <c r="E393" s="126">
        <f>SUM(E1320,E1349)</f>
        <v>840</v>
      </c>
      <c r="F393" s="115"/>
      <c r="G393" s="115">
        <f>SUM(G1320,G1349)</f>
        <v>0</v>
      </c>
      <c r="H393" s="115">
        <f t="shared" si="54"/>
        <v>840</v>
      </c>
    </row>
    <row r="394" spans="1:8" ht="19.5" customHeight="1">
      <c r="A394" s="105"/>
      <c r="B394" s="105"/>
      <c r="C394" s="105" t="s">
        <v>33</v>
      </c>
      <c r="D394" s="88" t="s">
        <v>163</v>
      </c>
      <c r="E394" s="210">
        <f>SUM(E1321,E1350)</f>
        <v>28812</v>
      </c>
      <c r="F394" s="89">
        <f>SUM(F1321,F1350)</f>
        <v>0</v>
      </c>
      <c r="G394" s="89"/>
      <c r="H394" s="89">
        <f t="shared" si="54"/>
        <v>28812</v>
      </c>
    </row>
    <row r="395" spans="1:12" s="146" customFormat="1" ht="19.5" customHeight="1">
      <c r="A395" s="113"/>
      <c r="B395" s="113" t="s">
        <v>96</v>
      </c>
      <c r="C395" s="113"/>
      <c r="D395" s="83" t="s">
        <v>215</v>
      </c>
      <c r="E395" s="202">
        <f>SUM(E396:E409)</f>
        <v>300000</v>
      </c>
      <c r="F395" s="114">
        <f>SUM(F396:F409)</f>
        <v>0</v>
      </c>
      <c r="G395" s="114">
        <f>SUM(G396:G409)</f>
        <v>0</v>
      </c>
      <c r="H395" s="114">
        <f>SUM(H396:H409)</f>
        <v>300000</v>
      </c>
      <c r="I395" s="289">
        <f>SUM(E402:E409,E396)</f>
        <v>38702</v>
      </c>
      <c r="J395" s="289">
        <f>SUM(F402:F409,F396)</f>
        <v>0</v>
      </c>
      <c r="K395" s="289">
        <f>SUM(G402:G409,G396)</f>
        <v>0</v>
      </c>
      <c r="L395" s="289">
        <f>SUM(H402:H409,H396)</f>
        <v>38702</v>
      </c>
    </row>
    <row r="396" spans="1:8" ht="19.5" customHeight="1">
      <c r="A396" s="91"/>
      <c r="B396" s="91"/>
      <c r="C396" s="91" t="s">
        <v>29</v>
      </c>
      <c r="D396" s="88" t="s">
        <v>158</v>
      </c>
      <c r="E396" s="126">
        <f aca="true" t="shared" si="55" ref="E396:H397">SUM(E1365)</f>
        <v>412</v>
      </c>
      <c r="F396" s="115"/>
      <c r="G396" s="115"/>
      <c r="H396" s="115">
        <f t="shared" si="55"/>
        <v>412</v>
      </c>
    </row>
    <row r="397" spans="1:8" ht="19.5" customHeight="1">
      <c r="A397" s="91"/>
      <c r="B397" s="91"/>
      <c r="C397" s="91" t="s">
        <v>20</v>
      </c>
      <c r="D397" s="88" t="s">
        <v>129</v>
      </c>
      <c r="E397" s="126">
        <f t="shared" si="55"/>
        <v>203036</v>
      </c>
      <c r="F397" s="115"/>
      <c r="G397" s="115"/>
      <c r="H397" s="115">
        <f t="shared" si="55"/>
        <v>203036</v>
      </c>
    </row>
    <row r="398" spans="1:8" ht="19.5" customHeight="1">
      <c r="A398" s="91"/>
      <c r="B398" s="91"/>
      <c r="C398" s="91" t="s">
        <v>313</v>
      </c>
      <c r="D398" s="88" t="s">
        <v>309</v>
      </c>
      <c r="E398" s="126">
        <f aca="true" t="shared" si="56" ref="E398:G409">SUM(E1367)</f>
        <v>0</v>
      </c>
      <c r="F398" s="126"/>
      <c r="G398" s="126"/>
      <c r="H398" s="115">
        <f>SUM(H1367)</f>
        <v>0</v>
      </c>
    </row>
    <row r="399" spans="1:9" ht="19.5" customHeight="1">
      <c r="A399" s="91"/>
      <c r="B399" s="91"/>
      <c r="C399" s="91" t="s">
        <v>21</v>
      </c>
      <c r="D399" s="88" t="s">
        <v>131</v>
      </c>
      <c r="E399" s="126">
        <f t="shared" si="56"/>
        <v>17744</v>
      </c>
      <c r="F399" s="115"/>
      <c r="G399" s="115"/>
      <c r="H399" s="115">
        <f aca="true" t="shared" si="57" ref="H399:H409">SUM(H1368)</f>
        <v>17744</v>
      </c>
      <c r="I399" s="44"/>
    </row>
    <row r="400" spans="1:8" ht="19.5" customHeight="1">
      <c r="A400" s="105"/>
      <c r="B400" s="105"/>
      <c r="C400" s="105" t="s">
        <v>22</v>
      </c>
      <c r="D400" s="88" t="s">
        <v>132</v>
      </c>
      <c r="E400" s="210">
        <f t="shared" si="56"/>
        <v>35000</v>
      </c>
      <c r="F400" s="89"/>
      <c r="G400" s="89">
        <f t="shared" si="56"/>
        <v>0</v>
      </c>
      <c r="H400" s="89">
        <f t="shared" si="57"/>
        <v>35000</v>
      </c>
    </row>
    <row r="401" spans="1:8" ht="19.5" customHeight="1">
      <c r="A401" s="91"/>
      <c r="B401" s="91"/>
      <c r="C401" s="91" t="s">
        <v>23</v>
      </c>
      <c r="D401" s="88" t="s">
        <v>133</v>
      </c>
      <c r="E401" s="126">
        <f t="shared" si="56"/>
        <v>5518</v>
      </c>
      <c r="F401" s="115">
        <f t="shared" si="56"/>
        <v>0</v>
      </c>
      <c r="G401" s="115"/>
      <c r="H401" s="115">
        <f t="shared" si="57"/>
        <v>5518</v>
      </c>
    </row>
    <row r="402" spans="1:8" ht="19.5" customHeight="1">
      <c r="A402" s="91"/>
      <c r="B402" s="91"/>
      <c r="C402" s="91" t="s">
        <v>12</v>
      </c>
      <c r="D402" s="88" t="s">
        <v>134</v>
      </c>
      <c r="E402" s="126">
        <f t="shared" si="56"/>
        <v>5439</v>
      </c>
      <c r="F402" s="115">
        <f t="shared" si="56"/>
        <v>0</v>
      </c>
      <c r="G402" s="115">
        <f>SUM(G1371)</f>
        <v>0</v>
      </c>
      <c r="H402" s="115">
        <f t="shared" si="57"/>
        <v>5439</v>
      </c>
    </row>
    <row r="403" spans="1:8" ht="19.5" customHeight="1">
      <c r="A403" s="105"/>
      <c r="B403" s="105"/>
      <c r="C403" s="105" t="s">
        <v>85</v>
      </c>
      <c r="D403" s="88" t="s">
        <v>170</v>
      </c>
      <c r="E403" s="210">
        <f t="shared" si="56"/>
        <v>0</v>
      </c>
      <c r="F403" s="89"/>
      <c r="G403" s="89"/>
      <c r="H403" s="89">
        <f t="shared" si="57"/>
        <v>0</v>
      </c>
    </row>
    <row r="404" spans="1:8" ht="19.5" customHeight="1">
      <c r="A404" s="91"/>
      <c r="B404" s="91"/>
      <c r="C404" s="91" t="s">
        <v>30</v>
      </c>
      <c r="D404" s="88" t="s">
        <v>135</v>
      </c>
      <c r="E404" s="126">
        <f t="shared" si="56"/>
        <v>12000</v>
      </c>
      <c r="F404" s="115"/>
      <c r="G404" s="115">
        <f t="shared" si="56"/>
        <v>0</v>
      </c>
      <c r="H404" s="115">
        <f t="shared" si="57"/>
        <v>12000</v>
      </c>
    </row>
    <row r="405" spans="1:8" ht="19.5" customHeight="1">
      <c r="A405" s="91"/>
      <c r="B405" s="91"/>
      <c r="C405" s="91" t="s">
        <v>31</v>
      </c>
      <c r="D405" s="88" t="s">
        <v>136</v>
      </c>
      <c r="E405" s="126">
        <f t="shared" si="56"/>
        <v>0</v>
      </c>
      <c r="F405" s="115"/>
      <c r="G405" s="115"/>
      <c r="H405" s="115">
        <f t="shared" si="57"/>
        <v>0</v>
      </c>
    </row>
    <row r="406" spans="1:8" ht="19.5" customHeight="1">
      <c r="A406" s="105"/>
      <c r="B406" s="105"/>
      <c r="C406" s="105" t="s">
        <v>8</v>
      </c>
      <c r="D406" s="88" t="s">
        <v>128</v>
      </c>
      <c r="E406" s="210">
        <f t="shared" si="56"/>
        <v>6000</v>
      </c>
      <c r="F406" s="89">
        <f t="shared" si="56"/>
        <v>0</v>
      </c>
      <c r="G406" s="89"/>
      <c r="H406" s="89">
        <f t="shared" si="57"/>
        <v>6000</v>
      </c>
    </row>
    <row r="407" spans="1:8" ht="19.5" customHeight="1">
      <c r="A407" s="91"/>
      <c r="B407" s="113"/>
      <c r="C407" s="91" t="s">
        <v>26</v>
      </c>
      <c r="D407" s="88" t="s">
        <v>172</v>
      </c>
      <c r="E407" s="126">
        <f t="shared" si="56"/>
        <v>400</v>
      </c>
      <c r="F407" s="115"/>
      <c r="G407" s="115">
        <f t="shared" si="56"/>
        <v>0</v>
      </c>
      <c r="H407" s="115">
        <f t="shared" si="57"/>
        <v>400</v>
      </c>
    </row>
    <row r="408" spans="1:8" ht="19.5" customHeight="1">
      <c r="A408" s="91"/>
      <c r="B408" s="91"/>
      <c r="C408" s="91" t="s">
        <v>32</v>
      </c>
      <c r="D408" s="88" t="s">
        <v>138</v>
      </c>
      <c r="E408" s="126">
        <f t="shared" si="56"/>
        <v>500</v>
      </c>
      <c r="F408" s="115"/>
      <c r="G408" s="115"/>
      <c r="H408" s="115">
        <f t="shared" si="57"/>
        <v>500</v>
      </c>
    </row>
    <row r="409" spans="1:8" ht="19.5" customHeight="1">
      <c r="A409" s="105"/>
      <c r="B409" s="105"/>
      <c r="C409" s="105" t="s">
        <v>33</v>
      </c>
      <c r="D409" s="88" t="s">
        <v>163</v>
      </c>
      <c r="E409" s="210">
        <f t="shared" si="56"/>
        <v>13951</v>
      </c>
      <c r="F409" s="89">
        <f t="shared" si="56"/>
        <v>0</v>
      </c>
      <c r="G409" s="89"/>
      <c r="H409" s="89">
        <f t="shared" si="57"/>
        <v>13951</v>
      </c>
    </row>
    <row r="410" spans="1:12" s="146" customFormat="1" ht="19.5" customHeight="1">
      <c r="A410" s="113"/>
      <c r="B410" s="113" t="s">
        <v>97</v>
      </c>
      <c r="C410" s="113"/>
      <c r="D410" s="83" t="s">
        <v>216</v>
      </c>
      <c r="E410" s="202">
        <f>SUM(E411:E426)</f>
        <v>938906</v>
      </c>
      <c r="F410" s="114">
        <f>SUM(F411:F426)</f>
        <v>0</v>
      </c>
      <c r="G410" s="114">
        <f>SUM(G411:G426)</f>
        <v>0</v>
      </c>
      <c r="H410" s="114">
        <f>SUM(H411:H426)</f>
        <v>938906</v>
      </c>
      <c r="I410" s="289">
        <f>SUM(E412,E419,E420,E421,E422,E423,E424,E425)</f>
        <v>319097</v>
      </c>
      <c r="J410" s="289">
        <f>SUM(F412,F419,F420,F421,F422,F423,F424,F425)</f>
        <v>0</v>
      </c>
      <c r="K410" s="289">
        <f>SUM(G412,G419,G420,G421,G422,G423,G424,G425)</f>
        <v>0</v>
      </c>
      <c r="L410" s="289">
        <f>SUM(H412,H419,H420,H421,H422,H423,H424,H425)</f>
        <v>319097</v>
      </c>
    </row>
    <row r="411" spans="1:8" ht="35.25" customHeight="1">
      <c r="A411" s="91"/>
      <c r="B411" s="91"/>
      <c r="C411" s="91" t="s">
        <v>40</v>
      </c>
      <c r="D411" s="88" t="s">
        <v>244</v>
      </c>
      <c r="E411" s="126">
        <f>SUM(E572)</f>
        <v>160000</v>
      </c>
      <c r="F411" s="115"/>
      <c r="G411" s="115"/>
      <c r="H411" s="115">
        <f>SUM(H572)</f>
        <v>160000</v>
      </c>
    </row>
    <row r="412" spans="1:8" ht="19.5" customHeight="1">
      <c r="A412" s="105"/>
      <c r="B412" s="105"/>
      <c r="C412" s="105" t="s">
        <v>29</v>
      </c>
      <c r="D412" s="88" t="s">
        <v>158</v>
      </c>
      <c r="E412" s="210">
        <f>SUM(E882,E931,E981)</f>
        <v>11220</v>
      </c>
      <c r="F412" s="89"/>
      <c r="G412" s="89"/>
      <c r="H412" s="89">
        <f>SUM(H882,H931,H981)</f>
        <v>11220</v>
      </c>
    </row>
    <row r="413" spans="1:8" ht="19.5" customHeight="1">
      <c r="A413" s="91"/>
      <c r="B413" s="214"/>
      <c r="C413" s="91" t="s">
        <v>25</v>
      </c>
      <c r="D413" s="88" t="s">
        <v>142</v>
      </c>
      <c r="E413" s="126">
        <f>SUM(E932)</f>
        <v>0</v>
      </c>
      <c r="F413" s="115"/>
      <c r="G413" s="115"/>
      <c r="H413" s="115">
        <f>SUM(H932)</f>
        <v>0</v>
      </c>
    </row>
    <row r="414" spans="1:8" ht="19.5" customHeight="1">
      <c r="A414" s="91"/>
      <c r="B414" s="91"/>
      <c r="C414" s="91" t="s">
        <v>20</v>
      </c>
      <c r="D414" s="88" t="s">
        <v>129</v>
      </c>
      <c r="E414" s="126">
        <f>SUM(E573,E883,E933,E982)</f>
        <v>364089</v>
      </c>
      <c r="F414" s="115"/>
      <c r="G414" s="115"/>
      <c r="H414" s="115">
        <f>SUM(H573,H883,H933,H982)</f>
        <v>364089</v>
      </c>
    </row>
    <row r="415" spans="1:8" ht="19.5" customHeight="1">
      <c r="A415" s="91"/>
      <c r="B415" s="91"/>
      <c r="C415" s="91" t="s">
        <v>313</v>
      </c>
      <c r="D415" s="88" t="s">
        <v>309</v>
      </c>
      <c r="E415" s="126">
        <f>SUM(E884,E934,E983)</f>
        <v>0</v>
      </c>
      <c r="F415" s="115"/>
      <c r="G415" s="115"/>
      <c r="H415" s="115">
        <f>SUM(H884,H934,H983)</f>
        <v>0</v>
      </c>
    </row>
    <row r="416" spans="1:8" ht="19.5" customHeight="1">
      <c r="A416" s="91"/>
      <c r="B416" s="91"/>
      <c r="C416" s="91" t="s">
        <v>21</v>
      </c>
      <c r="D416" s="88" t="s">
        <v>131</v>
      </c>
      <c r="E416" s="126">
        <f>SUM(E885,E935,E984)</f>
        <v>21533</v>
      </c>
      <c r="F416" s="115"/>
      <c r="G416" s="115"/>
      <c r="H416" s="115">
        <f>SUM(H885,H935,H984)</f>
        <v>21533</v>
      </c>
    </row>
    <row r="417" spans="1:8" ht="19.5" customHeight="1">
      <c r="A417" s="91"/>
      <c r="B417" s="91"/>
      <c r="C417" s="91" t="s">
        <v>22</v>
      </c>
      <c r="D417" s="88" t="s">
        <v>132</v>
      </c>
      <c r="E417" s="126">
        <f>SUM(E886,E936,E985)</f>
        <v>65069</v>
      </c>
      <c r="F417" s="115"/>
      <c r="G417" s="115"/>
      <c r="H417" s="115">
        <f>SUM(H886,H936,H985)</f>
        <v>65069</v>
      </c>
    </row>
    <row r="418" spans="1:8" ht="19.5" customHeight="1">
      <c r="A418" s="91"/>
      <c r="B418" s="91"/>
      <c r="C418" s="91" t="s">
        <v>23</v>
      </c>
      <c r="D418" s="88" t="s">
        <v>133</v>
      </c>
      <c r="E418" s="126">
        <f>SUM(E887,E937,E986)</f>
        <v>9118</v>
      </c>
      <c r="F418" s="115"/>
      <c r="G418" s="115"/>
      <c r="H418" s="115">
        <f>SUM(H887,H937,H986)</f>
        <v>9118</v>
      </c>
    </row>
    <row r="419" spans="1:8" ht="19.5" customHeight="1">
      <c r="A419" s="91"/>
      <c r="B419" s="91"/>
      <c r="C419" s="91" t="s">
        <v>12</v>
      </c>
      <c r="D419" s="88" t="s">
        <v>134</v>
      </c>
      <c r="E419" s="126">
        <f>SUM(E888,E938,E987)</f>
        <v>26200</v>
      </c>
      <c r="F419" s="115">
        <f>SUM(F888,F938,F987)</f>
        <v>0</v>
      </c>
      <c r="G419" s="115"/>
      <c r="H419" s="115">
        <f>SUM(H888,H938,H987)</f>
        <v>26200</v>
      </c>
    </row>
    <row r="420" spans="1:8" ht="19.5" customHeight="1">
      <c r="A420" s="91"/>
      <c r="B420" s="91"/>
      <c r="C420" s="91" t="s">
        <v>73</v>
      </c>
      <c r="D420" s="88" t="s">
        <v>162</v>
      </c>
      <c r="E420" s="126">
        <f>SUM(E988)</f>
        <v>88000</v>
      </c>
      <c r="F420" s="115"/>
      <c r="G420" s="115"/>
      <c r="H420" s="115">
        <f>SUM(H988)</f>
        <v>88000</v>
      </c>
    </row>
    <row r="421" spans="1:8" ht="19.5" customHeight="1">
      <c r="A421" s="91"/>
      <c r="B421" s="91"/>
      <c r="C421" s="91" t="s">
        <v>30</v>
      </c>
      <c r="D421" s="88" t="s">
        <v>135</v>
      </c>
      <c r="E421" s="126">
        <f>SUM(E889,E939,E989)</f>
        <v>139075</v>
      </c>
      <c r="F421" s="115"/>
      <c r="G421" s="115"/>
      <c r="H421" s="115">
        <f>SUM(H889,H939,H989)</f>
        <v>139075</v>
      </c>
    </row>
    <row r="422" spans="1:8" ht="19.5" customHeight="1">
      <c r="A422" s="91"/>
      <c r="B422" s="91"/>
      <c r="C422" s="91" t="s">
        <v>31</v>
      </c>
      <c r="D422" s="88" t="s">
        <v>136</v>
      </c>
      <c r="E422" s="126">
        <f>SUM(E890,E940,E990)</f>
        <v>6500</v>
      </c>
      <c r="F422" s="115"/>
      <c r="G422" s="115">
        <f>SUM(G890,G940,G990)</f>
        <v>0</v>
      </c>
      <c r="H422" s="115">
        <f>SUM(H890,H940,H990)</f>
        <v>6500</v>
      </c>
    </row>
    <row r="423" spans="1:8" ht="19.5" customHeight="1">
      <c r="A423" s="91"/>
      <c r="B423" s="91"/>
      <c r="C423" s="91" t="s">
        <v>8</v>
      </c>
      <c r="D423" s="88" t="s">
        <v>128</v>
      </c>
      <c r="E423" s="126">
        <f>SUM(E891,E941,E991)</f>
        <v>28832</v>
      </c>
      <c r="F423" s="115"/>
      <c r="G423" s="115"/>
      <c r="H423" s="115">
        <f>SUM(H891,H941,H991)</f>
        <v>28832</v>
      </c>
    </row>
    <row r="424" spans="1:8" ht="19.5" customHeight="1">
      <c r="A424" s="91"/>
      <c r="B424" s="91"/>
      <c r="C424" s="91" t="s">
        <v>26</v>
      </c>
      <c r="D424" s="88" t="s">
        <v>137</v>
      </c>
      <c r="E424" s="126">
        <f>SUM(E892,E942,E992)</f>
        <v>1100</v>
      </c>
      <c r="F424" s="115">
        <f>SUM(F892,F942,F992)</f>
        <v>0</v>
      </c>
      <c r="G424" s="115"/>
      <c r="H424" s="115">
        <f>SUM(H892,H942,H992)</f>
        <v>1100</v>
      </c>
    </row>
    <row r="425" spans="1:8" ht="19.5" customHeight="1">
      <c r="A425" s="105"/>
      <c r="B425" s="105"/>
      <c r="C425" s="105" t="s">
        <v>33</v>
      </c>
      <c r="D425" s="88" t="s">
        <v>163</v>
      </c>
      <c r="E425" s="210">
        <f>SUM(E893,E943,E993)</f>
        <v>18170</v>
      </c>
      <c r="F425" s="89"/>
      <c r="G425" s="89"/>
      <c r="H425" s="89">
        <f>SUM(H893,H943,H993)</f>
        <v>18170</v>
      </c>
    </row>
    <row r="426" spans="1:8" ht="22.5" customHeight="1">
      <c r="A426" s="105"/>
      <c r="B426" s="105"/>
      <c r="C426" s="105" t="s">
        <v>35</v>
      </c>
      <c r="D426" s="88" t="s">
        <v>140</v>
      </c>
      <c r="E426" s="210">
        <f>SUM(,E944)</f>
        <v>0</v>
      </c>
      <c r="F426" s="89"/>
      <c r="G426" s="89"/>
      <c r="H426" s="89">
        <f>SUM(,H944)</f>
        <v>0</v>
      </c>
    </row>
    <row r="427" spans="1:8" s="146" customFormat="1" ht="27.75" customHeight="1">
      <c r="A427" s="113"/>
      <c r="B427" s="113" t="s">
        <v>98</v>
      </c>
      <c r="C427" s="113"/>
      <c r="D427" s="83" t="s">
        <v>217</v>
      </c>
      <c r="E427" s="202">
        <f>SUM(E428)</f>
        <v>5000</v>
      </c>
      <c r="F427" s="202"/>
      <c r="G427" s="202"/>
      <c r="H427" s="114">
        <f>SUM(H428)</f>
        <v>5000</v>
      </c>
    </row>
    <row r="428" spans="1:8" ht="33.75" customHeight="1">
      <c r="A428" s="105"/>
      <c r="B428" s="105"/>
      <c r="C428" s="105" t="s">
        <v>44</v>
      </c>
      <c r="D428" s="88" t="s">
        <v>171</v>
      </c>
      <c r="E428" s="210">
        <f>SUM(E575)</f>
        <v>5000</v>
      </c>
      <c r="F428" s="210"/>
      <c r="G428" s="210"/>
      <c r="H428" s="89">
        <f>SUM(H575)</f>
        <v>5000</v>
      </c>
    </row>
    <row r="429" spans="1:12" s="146" customFormat="1" ht="19.5" customHeight="1">
      <c r="A429" s="113"/>
      <c r="B429" s="113" t="s">
        <v>99</v>
      </c>
      <c r="C429" s="113"/>
      <c r="D429" s="113" t="s">
        <v>218</v>
      </c>
      <c r="E429" s="202">
        <f>SUM(E430:E432)</f>
        <v>0</v>
      </c>
      <c r="F429" s="114">
        <f>SUM(F430:F432)</f>
        <v>0</v>
      </c>
      <c r="G429" s="202"/>
      <c r="H429" s="114">
        <f>SUM(H430:H432)</f>
        <v>0</v>
      </c>
      <c r="I429" s="289">
        <f>SUM(E429)</f>
        <v>0</v>
      </c>
      <c r="J429" s="289">
        <f>SUM(F429)</f>
        <v>0</v>
      </c>
      <c r="K429" s="289">
        <f>SUM(G429)</f>
        <v>0</v>
      </c>
      <c r="L429" s="289">
        <f>SUM(H429)</f>
        <v>0</v>
      </c>
    </row>
    <row r="430" spans="1:8" ht="21.75" customHeight="1">
      <c r="A430" s="91"/>
      <c r="B430" s="91"/>
      <c r="C430" s="91" t="s">
        <v>100</v>
      </c>
      <c r="D430" s="88" t="s">
        <v>183</v>
      </c>
      <c r="E430" s="126">
        <f aca="true" t="shared" si="58" ref="E430:F432">SUM(E801,E845,E895,E946,E995,E1024,E1061)</f>
        <v>0</v>
      </c>
      <c r="F430" s="115">
        <f t="shared" si="58"/>
        <v>0</v>
      </c>
      <c r="G430" s="126"/>
      <c r="H430" s="115">
        <f>SUM(H801,H845,H895,H946,H995,H1024,H1061)</f>
        <v>0</v>
      </c>
    </row>
    <row r="431" spans="1:8" ht="21.75" customHeight="1">
      <c r="A431" s="91"/>
      <c r="B431" s="91"/>
      <c r="C431" s="91" t="s">
        <v>284</v>
      </c>
      <c r="D431" s="88" t="s">
        <v>183</v>
      </c>
      <c r="E431" s="126">
        <f t="shared" si="58"/>
        <v>0</v>
      </c>
      <c r="F431" s="115">
        <f t="shared" si="58"/>
        <v>0</v>
      </c>
      <c r="G431" s="126"/>
      <c r="H431" s="115">
        <f>SUM(H802,H846,H896,H947,H996,H1025,H1062)</f>
        <v>0</v>
      </c>
    </row>
    <row r="432" spans="1:8" ht="21.75" customHeight="1">
      <c r="A432" s="91"/>
      <c r="B432" s="91"/>
      <c r="C432" s="91" t="s">
        <v>285</v>
      </c>
      <c r="D432" s="88" t="s">
        <v>183</v>
      </c>
      <c r="E432" s="126">
        <f t="shared" si="58"/>
        <v>0</v>
      </c>
      <c r="F432" s="115">
        <f t="shared" si="58"/>
        <v>0</v>
      </c>
      <c r="G432" s="126"/>
      <c r="H432" s="115">
        <f>SUM(H803,H847,H897,H948,H997,H1026,H1063)</f>
        <v>0</v>
      </c>
    </row>
    <row r="433" spans="1:8" s="146" customFormat="1" ht="19.5" customHeight="1">
      <c r="A433" s="113"/>
      <c r="B433" s="113" t="s">
        <v>101</v>
      </c>
      <c r="C433" s="113"/>
      <c r="D433" s="85" t="s">
        <v>219</v>
      </c>
      <c r="E433" s="202">
        <f>SUM(E434)</f>
        <v>2100</v>
      </c>
      <c r="F433" s="202"/>
      <c r="G433" s="202"/>
      <c r="H433" s="114">
        <f>SUM(H434)</f>
        <v>2100</v>
      </c>
    </row>
    <row r="434" spans="1:8" ht="61.5" customHeight="1">
      <c r="A434" s="105"/>
      <c r="B434" s="105"/>
      <c r="C434" s="105" t="s">
        <v>259</v>
      </c>
      <c r="D434" s="212" t="s">
        <v>268</v>
      </c>
      <c r="E434" s="210">
        <f>SUM(E577)</f>
        <v>2100</v>
      </c>
      <c r="F434" s="210"/>
      <c r="G434" s="210"/>
      <c r="H434" s="89">
        <f>SUM(H577)</f>
        <v>2100</v>
      </c>
    </row>
    <row r="435" spans="1:8" ht="16.5" customHeight="1">
      <c r="A435" s="221"/>
      <c r="B435" s="221"/>
      <c r="C435" s="221" t="s">
        <v>22</v>
      </c>
      <c r="D435" s="220" t="s">
        <v>132</v>
      </c>
      <c r="E435" s="126">
        <f aca="true" t="shared" si="59" ref="E435:H439">SUM(E1027)</f>
        <v>0</v>
      </c>
      <c r="F435" s="126"/>
      <c r="G435" s="126"/>
      <c r="H435" s="222">
        <f t="shared" si="59"/>
        <v>0</v>
      </c>
    </row>
    <row r="436" spans="1:8" ht="16.5" customHeight="1">
      <c r="A436" s="221"/>
      <c r="B436" s="221"/>
      <c r="C436" s="221" t="s">
        <v>23</v>
      </c>
      <c r="D436" s="220" t="s">
        <v>133</v>
      </c>
      <c r="E436" s="126">
        <f t="shared" si="59"/>
        <v>0</v>
      </c>
      <c r="F436" s="126"/>
      <c r="G436" s="126"/>
      <c r="H436" s="222">
        <f t="shared" si="59"/>
        <v>0</v>
      </c>
    </row>
    <row r="437" spans="1:8" ht="16.5" customHeight="1">
      <c r="A437" s="221"/>
      <c r="B437" s="221"/>
      <c r="C437" s="221" t="s">
        <v>12</v>
      </c>
      <c r="D437" s="220" t="s">
        <v>134</v>
      </c>
      <c r="E437" s="126">
        <f t="shared" si="59"/>
        <v>0</v>
      </c>
      <c r="F437" s="126"/>
      <c r="G437" s="126"/>
      <c r="H437" s="222">
        <f t="shared" si="59"/>
        <v>0</v>
      </c>
    </row>
    <row r="438" spans="1:8" ht="16.5" customHeight="1">
      <c r="A438" s="221"/>
      <c r="B438" s="221"/>
      <c r="C438" s="221" t="s">
        <v>30</v>
      </c>
      <c r="D438" s="220" t="s">
        <v>135</v>
      </c>
      <c r="E438" s="126">
        <f t="shared" si="59"/>
        <v>0</v>
      </c>
      <c r="F438" s="126"/>
      <c r="G438" s="126"/>
      <c r="H438" s="222">
        <f t="shared" si="59"/>
        <v>0</v>
      </c>
    </row>
    <row r="439" spans="1:8" ht="16.5" customHeight="1">
      <c r="A439" s="221"/>
      <c r="B439" s="221"/>
      <c r="C439" s="221" t="s">
        <v>26</v>
      </c>
      <c r="D439" s="220" t="s">
        <v>137</v>
      </c>
      <c r="E439" s="126">
        <f t="shared" si="59"/>
        <v>0</v>
      </c>
      <c r="F439" s="126"/>
      <c r="G439" s="126"/>
      <c r="H439" s="222">
        <f t="shared" si="59"/>
        <v>0</v>
      </c>
    </row>
    <row r="440" spans="1:12" s="146" customFormat="1" ht="27.75" customHeight="1">
      <c r="A440" s="113"/>
      <c r="B440" s="113" t="s">
        <v>125</v>
      </c>
      <c r="C440" s="113"/>
      <c r="D440" s="83" t="s">
        <v>206</v>
      </c>
      <c r="E440" s="202">
        <f>SUM(E441)</f>
        <v>0</v>
      </c>
      <c r="F440" s="202"/>
      <c r="G440" s="202"/>
      <c r="H440" s="114">
        <f>SUM(H441)</f>
        <v>0</v>
      </c>
      <c r="I440" s="289">
        <f>SUM(E440)</f>
        <v>0</v>
      </c>
      <c r="J440" s="289">
        <f>SUM(F440)</f>
        <v>0</v>
      </c>
      <c r="K440" s="289">
        <f>SUM(G440)</f>
        <v>0</v>
      </c>
      <c r="L440" s="289">
        <f>SUM(H440)</f>
        <v>0</v>
      </c>
    </row>
    <row r="441" spans="1:8" ht="27.75" customHeight="1">
      <c r="A441" s="105"/>
      <c r="B441" s="105"/>
      <c r="C441" s="105" t="s">
        <v>8</v>
      </c>
      <c r="D441" s="88" t="s">
        <v>128</v>
      </c>
      <c r="E441" s="210">
        <f>SUM(E579,E1380,E1352,E1323)</f>
        <v>0</v>
      </c>
      <c r="F441" s="210"/>
      <c r="G441" s="210"/>
      <c r="H441" s="89">
        <f>SUM(E441:F441)-G441</f>
        <v>0</v>
      </c>
    </row>
    <row r="442" spans="1:8" ht="27.75" customHeight="1">
      <c r="A442" s="102">
        <v>921</v>
      </c>
      <c r="B442" s="95"/>
      <c r="C442" s="95"/>
      <c r="D442" s="96" t="s">
        <v>184</v>
      </c>
      <c r="E442" s="200">
        <f>SUM(E443,E446)</f>
        <v>72000</v>
      </c>
      <c r="F442" s="116"/>
      <c r="G442" s="116"/>
      <c r="H442" s="116">
        <f>SUM(H443,H446)</f>
        <v>72000</v>
      </c>
    </row>
    <row r="443" spans="1:12" s="146" customFormat="1" ht="27.75" customHeight="1">
      <c r="A443" s="119"/>
      <c r="B443" s="113" t="s">
        <v>43</v>
      </c>
      <c r="C443" s="120"/>
      <c r="D443" s="121" t="s">
        <v>220</v>
      </c>
      <c r="E443" s="202">
        <f>SUM(E444,E445)</f>
        <v>42000</v>
      </c>
      <c r="F443" s="114"/>
      <c r="G443" s="114"/>
      <c r="H443" s="114">
        <f>SUM(H444,H445)</f>
        <v>42000</v>
      </c>
      <c r="I443" s="289">
        <f>SUM(E443)</f>
        <v>42000</v>
      </c>
      <c r="J443" s="289">
        <f>SUM(F443)</f>
        <v>0</v>
      </c>
      <c r="K443" s="289">
        <f>SUM(G443)</f>
        <v>0</v>
      </c>
      <c r="L443" s="289">
        <f>SUM(H443)</f>
        <v>42000</v>
      </c>
    </row>
    <row r="444" spans="1:8" ht="27.75" customHeight="1">
      <c r="A444" s="91"/>
      <c r="B444" s="91"/>
      <c r="C444" s="91" t="s">
        <v>12</v>
      </c>
      <c r="D444" s="88" t="s">
        <v>134</v>
      </c>
      <c r="E444" s="126">
        <f aca="true" t="shared" si="60" ref="E444:H445">SUM(E581)</f>
        <v>20000</v>
      </c>
      <c r="F444" s="115"/>
      <c r="G444" s="115"/>
      <c r="H444" s="115">
        <f t="shared" si="60"/>
        <v>20000</v>
      </c>
    </row>
    <row r="445" spans="1:8" ht="27.75" customHeight="1">
      <c r="A445" s="91"/>
      <c r="B445" s="91"/>
      <c r="C445" s="91" t="s">
        <v>8</v>
      </c>
      <c r="D445" s="88" t="s">
        <v>128</v>
      </c>
      <c r="E445" s="126">
        <f t="shared" si="60"/>
        <v>22000</v>
      </c>
      <c r="F445" s="115"/>
      <c r="G445" s="115"/>
      <c r="H445" s="115">
        <f t="shared" si="60"/>
        <v>22000</v>
      </c>
    </row>
    <row r="446" spans="1:8" s="146" customFormat="1" ht="27.75" customHeight="1">
      <c r="A446" s="113"/>
      <c r="B446" s="113" t="s">
        <v>45</v>
      </c>
      <c r="C446" s="113"/>
      <c r="D446" s="67" t="s">
        <v>221</v>
      </c>
      <c r="E446" s="202">
        <f>SUM(E447)</f>
        <v>30000</v>
      </c>
      <c r="F446" s="202"/>
      <c r="G446" s="202"/>
      <c r="H446" s="114">
        <f>SUM(H447)</f>
        <v>30000</v>
      </c>
    </row>
    <row r="447" spans="1:9" ht="54" customHeight="1">
      <c r="A447" s="91"/>
      <c r="B447" s="91"/>
      <c r="C447" s="91" t="s">
        <v>259</v>
      </c>
      <c r="D447" s="154" t="s">
        <v>267</v>
      </c>
      <c r="E447" s="126">
        <f>SUM(E584)</f>
        <v>30000</v>
      </c>
      <c r="F447" s="126"/>
      <c r="G447" s="126"/>
      <c r="H447" s="115">
        <f>SUM(H584)</f>
        <v>30000</v>
      </c>
      <c r="I447" s="144" t="s">
        <v>341</v>
      </c>
    </row>
    <row r="448" spans="1:8" ht="27.75" customHeight="1">
      <c r="A448" s="102">
        <v>926</v>
      </c>
      <c r="B448" s="95"/>
      <c r="C448" s="95"/>
      <c r="D448" s="96" t="s">
        <v>185</v>
      </c>
      <c r="E448" s="200">
        <f>SUM(E449)</f>
        <v>30000</v>
      </c>
      <c r="F448" s="116"/>
      <c r="G448" s="116"/>
      <c r="H448" s="116">
        <f>SUM(H449)</f>
        <v>30000</v>
      </c>
    </row>
    <row r="449" spans="1:12" s="146" customFormat="1" ht="27.75" customHeight="1">
      <c r="A449" s="119"/>
      <c r="B449" s="113" t="s">
        <v>102</v>
      </c>
      <c r="C449" s="120"/>
      <c r="D449" s="127" t="s">
        <v>197</v>
      </c>
      <c r="E449" s="202">
        <f>SUM(E450,E451)</f>
        <v>30000</v>
      </c>
      <c r="F449" s="114"/>
      <c r="G449" s="114"/>
      <c r="H449" s="114">
        <f>SUM(H450,H451)</f>
        <v>30000</v>
      </c>
      <c r="I449" s="289">
        <f>SUM(E449)</f>
        <v>30000</v>
      </c>
      <c r="J449" s="289">
        <f>SUM(F449)</f>
        <v>0</v>
      </c>
      <c r="K449" s="289">
        <f>SUM(G449)</f>
        <v>0</v>
      </c>
      <c r="L449" s="289">
        <f>SUM(H449)</f>
        <v>30000</v>
      </c>
    </row>
    <row r="450" spans="1:8" ht="27.75" customHeight="1">
      <c r="A450" s="91"/>
      <c r="B450" s="91"/>
      <c r="C450" s="91" t="s">
        <v>12</v>
      </c>
      <c r="D450" s="88" t="s">
        <v>134</v>
      </c>
      <c r="E450" s="126">
        <f aca="true" t="shared" si="61" ref="E450:H451">SUM(E586)</f>
        <v>10000</v>
      </c>
      <c r="F450" s="115"/>
      <c r="G450" s="115"/>
      <c r="H450" s="115">
        <f t="shared" si="61"/>
        <v>10000</v>
      </c>
    </row>
    <row r="451" spans="1:8" ht="27.75" customHeight="1" thickBot="1">
      <c r="A451" s="91"/>
      <c r="B451" s="91"/>
      <c r="C451" s="91" t="s">
        <v>8</v>
      </c>
      <c r="D451" s="88" t="s">
        <v>128</v>
      </c>
      <c r="E451" s="126">
        <f t="shared" si="61"/>
        <v>20000</v>
      </c>
      <c r="F451" s="115"/>
      <c r="G451" s="115"/>
      <c r="H451" s="115">
        <f t="shared" si="61"/>
        <v>20000</v>
      </c>
    </row>
    <row r="452" spans="1:8" s="172" customFormat="1" ht="31.5" customHeight="1" thickBot="1">
      <c r="A452" s="354" t="s">
        <v>2</v>
      </c>
      <c r="B452" s="355"/>
      <c r="C452" s="355"/>
      <c r="D452" s="356"/>
      <c r="E452" s="238">
        <f>SUM(E14,E19,E27,E52,E56,E75,E119,E152,E155,E158,E241,E245,E259,E313,E358,E442,E448)</f>
        <v>33447456</v>
      </c>
      <c r="F452" s="238">
        <f>SUM(F14,F19,F27,F52,F56,F75,F119,F152,F155,F158,F241,F245,F259,F313,F358,F442,F448)</f>
        <v>0</v>
      </c>
      <c r="G452" s="238">
        <f>SUM(G14,G19,G27,G52,G56,G75,G119,G152,G155,G158,G241,G245,G259,G313,G358,G442,G448)</f>
        <v>0</v>
      </c>
      <c r="H452" s="171">
        <f>SUM(H14,H19,H27,H52,H56,H75,H119,H152,H155,H158,H242,H245,H259,H313,H358,H442,H448)</f>
        <v>33447456</v>
      </c>
    </row>
    <row r="453" spans="1:8" ht="13.5" thickBot="1">
      <c r="A453" s="10"/>
      <c r="B453" s="11"/>
      <c r="C453" s="11"/>
      <c r="D453" s="11"/>
      <c r="E453" s="238">
        <f>SUM(E452)</f>
        <v>33447456</v>
      </c>
      <c r="F453" s="238">
        <f>SUM(F452)</f>
        <v>0</v>
      </c>
      <c r="G453" s="238">
        <f>SUM(G452)</f>
        <v>0</v>
      </c>
      <c r="H453" s="217">
        <f>SUM(E453:F453)-G453</f>
        <v>33447456</v>
      </c>
    </row>
    <row r="454" spans="1:8" ht="12.75">
      <c r="A454" s="13"/>
      <c r="B454" s="11"/>
      <c r="C454" s="11"/>
      <c r="D454" s="11"/>
      <c r="E454" s="239"/>
      <c r="F454" s="239"/>
      <c r="G454" s="239"/>
      <c r="H454" s="217">
        <f>SUM(H453)-H452</f>
        <v>0</v>
      </c>
    </row>
    <row r="455" spans="1:9" ht="19.5" customHeight="1">
      <c r="A455" s="10"/>
      <c r="B455" s="11"/>
      <c r="C455" s="11"/>
      <c r="D455" s="11" t="s">
        <v>325</v>
      </c>
      <c r="E455" s="310">
        <f>SUM(E33:E37,E63:E68,E77:E79,E90:E94,E111:E114,E126,E127,E128,E129,E130:E132,E161:E164,E168:E171,E176:E180,E199:E209,E230:E233,E263,E264,E265,E266,E267,E286:E290,E301:E304,E317:E321,E329:E339,E361:E365,E381:E385,E397:E401,E414:E418)</f>
        <v>21141237</v>
      </c>
      <c r="F455" s="217">
        <f>SUM(F33:F37,F63:F68,F77:F79,F90:F94,F111:F114,F126,F127,F128,F129,F130:F132,F161:F164,F168:F171,F176:F180,F199:F209,F230:F233,F263,F264,F265,F266,F267,F286:F290,F301:F304,F317:F321,F329:F339,F361:F365,F381:F385,F397:F401,F414:F418)</f>
        <v>0</v>
      </c>
      <c r="G455" s="217">
        <f>SUM(G33:G37,G63:G68,G77:G79,G90:G94,G111:G114,G126,G127,G128,G129,G130:G132,G161:G164,G168:G171,G176:G180,G199:G209,G230:G233,G263,G264,G265,G266,G267,G286:G290,G301:G304,G317:G321,G329:G339,G361:G365,G381:G385,G397:G401,G414:G418)</f>
        <v>0</v>
      </c>
      <c r="H455" s="217">
        <f>SUM(H33:H37,H63:H68,H77:H79,H90:H94,H111:H114,H126,H127,H128,H129,H130:H132,H161:H164,H168:H171,H176:H180,H199:H209,H230:H233,H263,H264,H265,H266,H267,H286:H290,H301:H304,H317:H321,H329:H339,H361:H365,H381:H385,H397:H401,H414:H418)</f>
        <v>21141237</v>
      </c>
      <c r="I455" s="150">
        <f>SUM(E455:F455)-G455</f>
        <v>21141237</v>
      </c>
    </row>
    <row r="456" spans="1:9" ht="19.5" customHeight="1">
      <c r="A456" s="10"/>
      <c r="B456" s="11"/>
      <c r="C456" s="11"/>
      <c r="D456" s="11" t="s">
        <v>326</v>
      </c>
      <c r="E456" s="310">
        <f>SUM(E29,E194,E196,E247,E261,E278,E300,E379,E411,E428,E434,E447)</f>
        <v>636254</v>
      </c>
      <c r="F456" s="217">
        <f>SUM(F29,F194,F196,F247,F261,F278,F300,F379,F411,F428,F434,F447)</f>
        <v>0</v>
      </c>
      <c r="G456" s="217">
        <f>SUM(G29,G194,G196,G247,G261,G278,G300,G379,G411,G428,G434,G447)</f>
        <v>0</v>
      </c>
      <c r="H456" s="217">
        <f>SUM(H29,H194,H196,H247,H261,H278,H300,H379,H411,H428,H434,H447)</f>
        <v>636254</v>
      </c>
      <c r="I456" s="150">
        <f>SUM(E456:F456)-G456</f>
        <v>636254</v>
      </c>
    </row>
    <row r="457" spans="1:9" ht="19.5" customHeight="1">
      <c r="A457" s="1"/>
      <c r="B457" s="1"/>
      <c r="C457" s="1"/>
      <c r="D457" s="1" t="s">
        <v>327</v>
      </c>
      <c r="E457" s="311">
        <f>SUM(E49,E50,E51,E55,E107,E147,E149,E192,E227,E350,E226,E74,E377,E351)</f>
        <v>2214186</v>
      </c>
      <c r="F457" s="134">
        <f>SUM(F49,F50,F51,F55,F107,F147,F149,F192,F227,F350,F226)</f>
        <v>0</v>
      </c>
      <c r="G457" s="134">
        <f>SUM(G49,G50,G51,G55,G107,G147,G149,G192,G227,G350,G226)</f>
        <v>0</v>
      </c>
      <c r="H457" s="134">
        <f>SUM(H49,H50,H51,H55,H107,H147,H149,H192,H227,H350,H226)</f>
        <v>2141186</v>
      </c>
      <c r="I457" s="150">
        <f>SUM(E457:F457)-G457</f>
        <v>2214186</v>
      </c>
    </row>
    <row r="458" spans="1:9" ht="19.5" customHeight="1">
      <c r="A458" s="12"/>
      <c r="D458" s="12" t="s">
        <v>328</v>
      </c>
      <c r="E458" s="240">
        <f>SUM(I449,I443,I440,I429,I410,I395,I378,I359,I354,I328,I316,I314,I311,I309,I299,I297,I285,I283,I277,I260,I257,I255,I248,I242)+SUM(I237,I235,I228,I193,I173,I166,I159,I155,I152,I150,I123,I120,I109,I88,I81,I61,I59,I57,I52,I30,I24,I19,I17,I15)</f>
        <v>9455779</v>
      </c>
      <c r="F458" s="133">
        <f>SUM(J449,J443,J440,J429,J410,J395,J378,J359,J354,J328,J316,J314,J311,J309,J299,J297,J285,J283,J277,J260,J257,J255,J248,J242)+SUM(J237,J235,J228,J193,J173,J166,J159,J155,J152,J150,J123,J120,J109,J88,J81,J61,J59,J57,J52,J30,J24,J19,J17,J15)</f>
        <v>0</v>
      </c>
      <c r="G458" s="133">
        <f>SUM(K449,K443,K440,K429,K410,K395,K378,K359,K354,K328,K316,K314,K311,K309,K299,K297,K285,K283,K277,K260,K257,K255,K248,K242)+SUM(K237,K235,K228,K193,K173,K166,K159,K155,K152,K150,K123,K120,K109,K88,K81,K61,K59,K57,K52,K30,K24,K19,K17,K15)</f>
        <v>0</v>
      </c>
      <c r="H458" s="133">
        <f>SUM(L449,L443,L440,L429,L410,L395,L378,L359,L354,L328,L316,L314,L311,L309,L299,L297,L285,L283,L277,L260,L257,L255,L248,L242)+SUM(L237,L235,L228,L193,L173,L166,L159,L155,L152,L150,L123,L120,L109,L88,L81,L61,L59,L57,L52,L30,L24,L19,L17,L15)</f>
        <v>9455779</v>
      </c>
      <c r="I458" s="150">
        <f>SUM(E458:F458)-G458</f>
        <v>9455779</v>
      </c>
    </row>
    <row r="459" spans="1:8" s="296" customFormat="1" ht="24" customHeight="1">
      <c r="A459" s="295"/>
      <c r="B459" s="295"/>
      <c r="C459" s="295"/>
      <c r="D459" s="295"/>
      <c r="E459" s="312">
        <f>SUM(E455:E458)</f>
        <v>33447456</v>
      </c>
      <c r="F459" s="297">
        <f>SUM(F455:F458)</f>
        <v>0</v>
      </c>
      <c r="G459" s="297">
        <f>SUM(G455:G458)</f>
        <v>0</v>
      </c>
      <c r="H459" s="298">
        <f>SUM(H455,H456,H457,H458)</f>
        <v>33374456</v>
      </c>
    </row>
    <row r="460" spans="1:8" s="195" customFormat="1" ht="12.75">
      <c r="A460" s="193"/>
      <c r="B460" s="193"/>
      <c r="C460" s="193"/>
      <c r="D460" s="193"/>
      <c r="E460" s="240"/>
      <c r="F460" s="240"/>
      <c r="G460" s="240"/>
      <c r="H460" s="194"/>
    </row>
    <row r="461" spans="1:8" s="195" customFormat="1" ht="12.75">
      <c r="A461" s="193"/>
      <c r="B461" s="193"/>
      <c r="C461" s="193"/>
      <c r="D461" s="193"/>
      <c r="E461" s="240"/>
      <c r="F461" s="240">
        <f>SUM(F459)-G459</f>
        <v>0</v>
      </c>
      <c r="G461" s="240"/>
      <c r="H461" s="194"/>
    </row>
    <row r="462" spans="2:4" ht="41.25" customHeight="1">
      <c r="B462" s="365" t="s">
        <v>302</v>
      </c>
      <c r="C462" s="365"/>
      <c r="D462" s="365"/>
    </row>
    <row r="463" spans="1:8" ht="13.5" thickBot="1">
      <c r="A463" s="1"/>
      <c r="B463" s="1"/>
      <c r="D463" s="156"/>
      <c r="E463" s="241"/>
      <c r="F463" s="241"/>
      <c r="G463" s="241"/>
      <c r="H463" s="157"/>
    </row>
    <row r="464" spans="1:8" ht="12.75" customHeight="1">
      <c r="A464" s="357" t="s">
        <v>0</v>
      </c>
      <c r="B464" s="358"/>
      <c r="C464" s="359"/>
      <c r="D464" s="339" t="s">
        <v>126</v>
      </c>
      <c r="E464" s="331" t="s">
        <v>222</v>
      </c>
      <c r="F464" s="331" t="s">
        <v>222</v>
      </c>
      <c r="G464" s="331" t="s">
        <v>222</v>
      </c>
      <c r="H464" s="325" t="s">
        <v>312</v>
      </c>
    </row>
    <row r="465" spans="1:8" ht="13.5" thickBot="1">
      <c r="A465" s="360"/>
      <c r="B465" s="361"/>
      <c r="C465" s="362"/>
      <c r="D465" s="340"/>
      <c r="E465" s="332"/>
      <c r="F465" s="332"/>
      <c r="G465" s="332"/>
      <c r="H465" s="326"/>
    </row>
    <row r="466" spans="1:8" ht="13.5" thickBot="1">
      <c r="A466" s="72" t="s">
        <v>3</v>
      </c>
      <c r="B466" s="72" t="s">
        <v>4</v>
      </c>
      <c r="C466" s="72" t="s">
        <v>5</v>
      </c>
      <c r="D466" s="341"/>
      <c r="E466" s="333"/>
      <c r="F466" s="333"/>
      <c r="G466" s="333"/>
      <c r="H466" s="327"/>
    </row>
    <row r="467" spans="1:8" ht="15" customHeight="1" thickBot="1">
      <c r="A467" s="73">
        <v>1</v>
      </c>
      <c r="B467" s="74">
        <v>2</v>
      </c>
      <c r="C467" s="73">
        <v>3</v>
      </c>
      <c r="D467" s="73">
        <v>4</v>
      </c>
      <c r="E467" s="229">
        <v>5</v>
      </c>
      <c r="F467" s="229">
        <v>5</v>
      </c>
      <c r="G467" s="229">
        <v>5</v>
      </c>
      <c r="H467" s="143">
        <v>5</v>
      </c>
    </row>
    <row r="468" spans="1:8" ht="19.5" customHeight="1">
      <c r="A468" s="15" t="s">
        <v>6</v>
      </c>
      <c r="B468" s="16" t="s">
        <v>7</v>
      </c>
      <c r="C468" s="17" t="s">
        <v>8</v>
      </c>
      <c r="D468" s="17" t="s">
        <v>128</v>
      </c>
      <c r="E468" s="242">
        <v>53800</v>
      </c>
      <c r="F468" s="242"/>
      <c r="G468" s="242"/>
      <c r="H468" s="158">
        <f>SUM(E468:F468)-G468</f>
        <v>53800</v>
      </c>
    </row>
    <row r="469" spans="1:8" s="44" customFormat="1" ht="19.5" customHeight="1">
      <c r="A469" s="182"/>
      <c r="B469" s="183"/>
      <c r="C469" s="323" t="s">
        <v>9</v>
      </c>
      <c r="D469" s="324"/>
      <c r="E469" s="243">
        <f>SUM(E468)</f>
        <v>53800</v>
      </c>
      <c r="F469" s="181">
        <f>SUM(F468)</f>
        <v>0</v>
      </c>
      <c r="G469" s="181">
        <f>SUM(G468)</f>
        <v>0</v>
      </c>
      <c r="H469" s="181">
        <f>SUM(H468)</f>
        <v>53800</v>
      </c>
    </row>
    <row r="470" spans="1:8" ht="19.5" customHeight="1">
      <c r="A470" s="18" t="s">
        <v>37</v>
      </c>
      <c r="B470" s="19" t="s">
        <v>286</v>
      </c>
      <c r="C470" s="20" t="s">
        <v>35</v>
      </c>
      <c r="D470" s="20" t="s">
        <v>288</v>
      </c>
      <c r="E470" s="244">
        <v>20000</v>
      </c>
      <c r="F470" s="244"/>
      <c r="G470" s="244"/>
      <c r="H470" s="158">
        <f>SUM(E470:F470)-G470</f>
        <v>20000</v>
      </c>
    </row>
    <row r="471" spans="1:8" s="44" customFormat="1" ht="19.5" customHeight="1">
      <c r="A471" s="179"/>
      <c r="B471" s="180"/>
      <c r="C471" s="323" t="s">
        <v>9</v>
      </c>
      <c r="D471" s="324"/>
      <c r="E471" s="243">
        <f>SUM(E470)</f>
        <v>20000</v>
      </c>
      <c r="F471" s="181">
        <f>SUM(F470)</f>
        <v>0</v>
      </c>
      <c r="G471" s="181">
        <f>SUM(G470)</f>
        <v>0</v>
      </c>
      <c r="H471" s="181">
        <f>SUM(H470)</f>
        <v>20000</v>
      </c>
    </row>
    <row r="472" spans="1:8" ht="19.5" customHeight="1">
      <c r="A472" s="18" t="s">
        <v>10</v>
      </c>
      <c r="B472" s="19" t="s">
        <v>11</v>
      </c>
      <c r="C472" s="20" t="s">
        <v>25</v>
      </c>
      <c r="D472" s="20" t="s">
        <v>142</v>
      </c>
      <c r="E472" s="245"/>
      <c r="F472" s="245"/>
      <c r="G472" s="245"/>
      <c r="H472" s="25">
        <f>SUM(E472:F472)</f>
        <v>0</v>
      </c>
    </row>
    <row r="473" spans="1:8" ht="19.5" customHeight="1">
      <c r="A473" s="18" t="s">
        <v>10</v>
      </c>
      <c r="B473" s="19" t="s">
        <v>11</v>
      </c>
      <c r="C473" s="20" t="s">
        <v>12</v>
      </c>
      <c r="D473" s="20" t="s">
        <v>134</v>
      </c>
      <c r="E473" s="245">
        <v>700</v>
      </c>
      <c r="F473" s="245"/>
      <c r="G473" s="245"/>
      <c r="H473" s="25">
        <f>SUM(E473:F473)</f>
        <v>700</v>
      </c>
    </row>
    <row r="474" spans="1:8" ht="19.5" customHeight="1">
      <c r="A474" s="18" t="s">
        <v>10</v>
      </c>
      <c r="B474" s="19" t="s">
        <v>11</v>
      </c>
      <c r="C474" s="20" t="s">
        <v>8</v>
      </c>
      <c r="D474" s="20" t="s">
        <v>256</v>
      </c>
      <c r="E474" s="245">
        <v>7700</v>
      </c>
      <c r="F474" s="245"/>
      <c r="G474" s="245"/>
      <c r="H474" s="25">
        <f>SUM(E474:F474)-G474</f>
        <v>7700</v>
      </c>
    </row>
    <row r="475" spans="1:8" s="44" customFormat="1" ht="19.5" customHeight="1">
      <c r="A475" s="179"/>
      <c r="B475" s="180"/>
      <c r="C475" s="323" t="s">
        <v>9</v>
      </c>
      <c r="D475" s="324"/>
      <c r="E475" s="243">
        <f>SUM(E472:E474)</f>
        <v>8400</v>
      </c>
      <c r="F475" s="181">
        <f>SUM(F472:F474)</f>
        <v>0</v>
      </c>
      <c r="G475" s="181">
        <f>SUM(G472:G474)</f>
        <v>0</v>
      </c>
      <c r="H475" s="181">
        <f>SUM(H472:H474)</f>
        <v>8400</v>
      </c>
    </row>
    <row r="476" spans="1:8" ht="19.5" customHeight="1">
      <c r="A476" s="18" t="s">
        <v>10</v>
      </c>
      <c r="B476" s="19" t="s">
        <v>13</v>
      </c>
      <c r="C476" s="20" t="s">
        <v>12</v>
      </c>
      <c r="D476" s="20" t="s">
        <v>134</v>
      </c>
      <c r="E476" s="245">
        <v>2000</v>
      </c>
      <c r="F476" s="245"/>
      <c r="G476" s="245"/>
      <c r="H476" s="25">
        <f>SUM(E476:F476)-G476</f>
        <v>2000</v>
      </c>
    </row>
    <row r="477" spans="1:8" ht="19.5" customHeight="1">
      <c r="A477" s="18" t="s">
        <v>10</v>
      </c>
      <c r="B477" s="19" t="s">
        <v>13</v>
      </c>
      <c r="C477" s="20" t="s">
        <v>8</v>
      </c>
      <c r="D477" s="20" t="s">
        <v>128</v>
      </c>
      <c r="E477" s="245"/>
      <c r="F477" s="245"/>
      <c r="G477" s="245"/>
      <c r="H477" s="25">
        <f>SUM(E477:F477)-G477</f>
        <v>0</v>
      </c>
    </row>
    <row r="478" spans="1:8" s="44" customFormat="1" ht="19.5" customHeight="1">
      <c r="A478" s="179"/>
      <c r="B478" s="180"/>
      <c r="C478" s="323" t="s">
        <v>9</v>
      </c>
      <c r="D478" s="324"/>
      <c r="E478" s="243">
        <f>SUM(E476:E477)</f>
        <v>2000</v>
      </c>
      <c r="F478" s="181">
        <f>SUM(F476:F477)</f>
        <v>0</v>
      </c>
      <c r="G478" s="181">
        <f>SUM(G476:G477)</f>
        <v>0</v>
      </c>
      <c r="H478" s="181">
        <f>SUM(H476:H477)</f>
        <v>2000</v>
      </c>
    </row>
    <row r="479" spans="1:8" ht="19.5" customHeight="1">
      <c r="A479" s="18" t="s">
        <v>58</v>
      </c>
      <c r="B479" s="19" t="s">
        <v>303</v>
      </c>
      <c r="C479" s="20" t="s">
        <v>305</v>
      </c>
      <c r="D479" s="20" t="s">
        <v>307</v>
      </c>
      <c r="E479" s="245"/>
      <c r="F479" s="245"/>
      <c r="G479" s="245"/>
      <c r="H479" s="245">
        <f>SUM(E479:F479)</f>
        <v>0</v>
      </c>
    </row>
    <row r="480" spans="1:8" ht="19.5" customHeight="1">
      <c r="A480" s="18" t="s">
        <v>277</v>
      </c>
      <c r="B480" s="19" t="s">
        <v>278</v>
      </c>
      <c r="C480" s="20" t="s">
        <v>280</v>
      </c>
      <c r="D480" s="20"/>
      <c r="E480" s="245"/>
      <c r="F480" s="245"/>
      <c r="G480" s="245"/>
      <c r="H480" s="245">
        <f>SUM(E480:F480)</f>
        <v>0</v>
      </c>
    </row>
    <row r="481" spans="1:8" ht="19.5" customHeight="1">
      <c r="A481" s="18"/>
      <c r="B481" s="19"/>
      <c r="C481" s="20" t="s">
        <v>282</v>
      </c>
      <c r="D481" s="20"/>
      <c r="E481" s="245"/>
      <c r="F481" s="245"/>
      <c r="G481" s="245"/>
      <c r="H481" s="25">
        <f>SUM(E481:F481)</f>
        <v>0</v>
      </c>
    </row>
    <row r="482" spans="1:8" s="44" customFormat="1" ht="19.5" customHeight="1">
      <c r="A482" s="179"/>
      <c r="B482" s="180"/>
      <c r="C482" s="323" t="s">
        <v>9</v>
      </c>
      <c r="D482" s="324"/>
      <c r="E482" s="245">
        <f>SUM(E480:E481)</f>
        <v>0</v>
      </c>
      <c r="F482" s="184">
        <f>SUM(F480:F481)</f>
        <v>0</v>
      </c>
      <c r="G482" s="184">
        <f>SUM(G480:G481)</f>
        <v>0</v>
      </c>
      <c r="H482" s="184">
        <f>SUM(H480:H481)</f>
        <v>0</v>
      </c>
    </row>
    <row r="483" spans="1:8" s="148" customFormat="1" ht="19.5" customHeight="1">
      <c r="A483" s="38" t="s">
        <v>14</v>
      </c>
      <c r="B483" s="39" t="s">
        <v>15</v>
      </c>
      <c r="C483" s="20" t="s">
        <v>8</v>
      </c>
      <c r="D483" s="62" t="s">
        <v>128</v>
      </c>
      <c r="E483" s="246">
        <v>17000</v>
      </c>
      <c r="F483" s="246"/>
      <c r="G483" s="246"/>
      <c r="H483" s="25">
        <f>SUM(E483:F483)</f>
        <v>17000</v>
      </c>
    </row>
    <row r="484" spans="1:8" s="148" customFormat="1" ht="19.5" customHeight="1">
      <c r="A484" s="38"/>
      <c r="B484" s="39"/>
      <c r="C484" s="19" t="s">
        <v>35</v>
      </c>
      <c r="D484" s="306" t="s">
        <v>288</v>
      </c>
      <c r="E484" s="246"/>
      <c r="F484" s="246"/>
      <c r="G484" s="246"/>
      <c r="H484" s="25">
        <f>SUM(E484:F484)</f>
        <v>0</v>
      </c>
    </row>
    <row r="485" spans="1:8" s="44" customFormat="1" ht="19.5" customHeight="1">
      <c r="A485" s="179"/>
      <c r="B485" s="180"/>
      <c r="C485" s="323" t="s">
        <v>9</v>
      </c>
      <c r="D485" s="324"/>
      <c r="E485" s="243">
        <f>SUM(E483)</f>
        <v>17000</v>
      </c>
      <c r="F485" s="181">
        <f>SUM(F483)</f>
        <v>0</v>
      </c>
      <c r="G485" s="181">
        <f>SUM(G483)</f>
        <v>0</v>
      </c>
      <c r="H485" s="181">
        <f>SUM(H483)</f>
        <v>17000</v>
      </c>
    </row>
    <row r="486" spans="1:8" ht="19.5" customHeight="1">
      <c r="A486" s="18" t="s">
        <v>17</v>
      </c>
      <c r="B486" s="19" t="s">
        <v>18</v>
      </c>
      <c r="C486" s="20" t="s">
        <v>8</v>
      </c>
      <c r="D486" s="20" t="s">
        <v>128</v>
      </c>
      <c r="E486" s="245">
        <v>89100</v>
      </c>
      <c r="F486" s="245"/>
      <c r="G486" s="245"/>
      <c r="H486" s="25">
        <f>SUM(E486:F486)</f>
        <v>89100</v>
      </c>
    </row>
    <row r="487" spans="1:8" s="44" customFormat="1" ht="19.5" customHeight="1">
      <c r="A487" s="179"/>
      <c r="B487" s="180"/>
      <c r="C487" s="323" t="s">
        <v>9</v>
      </c>
      <c r="D487" s="324"/>
      <c r="E487" s="243">
        <f>SUM(E486)</f>
        <v>89100</v>
      </c>
      <c r="F487" s="181">
        <f>SUM(F486)</f>
        <v>0</v>
      </c>
      <c r="G487" s="181">
        <f>SUM(G486)</f>
        <v>0</v>
      </c>
      <c r="H487" s="181">
        <f>SUM(H486)</f>
        <v>89100</v>
      </c>
    </row>
    <row r="488" spans="1:8" ht="19.5" customHeight="1">
      <c r="A488" s="18" t="s">
        <v>17</v>
      </c>
      <c r="B488" s="19" t="s">
        <v>55</v>
      </c>
      <c r="C488" s="20" t="s">
        <v>8</v>
      </c>
      <c r="D488" s="20" t="s">
        <v>128</v>
      </c>
      <c r="E488" s="245">
        <v>5900</v>
      </c>
      <c r="F488" s="245"/>
      <c r="G488" s="245"/>
      <c r="H488" s="25">
        <f>SUM(E488:F488)-G488</f>
        <v>5900</v>
      </c>
    </row>
    <row r="489" spans="1:8" s="44" customFormat="1" ht="19.5" customHeight="1">
      <c r="A489" s="179"/>
      <c r="B489" s="180"/>
      <c r="C489" s="323" t="s">
        <v>9</v>
      </c>
      <c r="D489" s="324"/>
      <c r="E489" s="243">
        <f>SUM(E488)</f>
        <v>5900</v>
      </c>
      <c r="F489" s="181">
        <f>SUM(F488)</f>
        <v>0</v>
      </c>
      <c r="G489" s="181">
        <f>SUM(G488)</f>
        <v>0</v>
      </c>
      <c r="H489" s="181">
        <f>SUM(H488)</f>
        <v>5900</v>
      </c>
    </row>
    <row r="490" spans="1:8" ht="19.5" customHeight="1">
      <c r="A490" s="18" t="s">
        <v>16</v>
      </c>
      <c r="B490" s="19" t="s">
        <v>19</v>
      </c>
      <c r="C490" s="20" t="s">
        <v>20</v>
      </c>
      <c r="D490" s="20" t="s">
        <v>129</v>
      </c>
      <c r="E490" s="245">
        <f>123660+11170</f>
        <v>134830</v>
      </c>
      <c r="F490" s="245"/>
      <c r="G490" s="245"/>
      <c r="H490" s="25">
        <f>SUM(E490:F490)</f>
        <v>134830</v>
      </c>
    </row>
    <row r="491" spans="1:8" ht="19.5" customHeight="1">
      <c r="A491" s="18"/>
      <c r="B491" s="19"/>
      <c r="C491" s="20" t="s">
        <v>22</v>
      </c>
      <c r="D491" s="20" t="s">
        <v>132</v>
      </c>
      <c r="E491" s="245">
        <f>22110+736</f>
        <v>22846</v>
      </c>
      <c r="F491" s="245"/>
      <c r="G491" s="245"/>
      <c r="H491" s="25">
        <f>SUM(E491:F491)</f>
        <v>22846</v>
      </c>
    </row>
    <row r="492" spans="1:8" ht="19.5" customHeight="1">
      <c r="A492" s="18"/>
      <c r="B492" s="19"/>
      <c r="C492" s="20" t="s">
        <v>23</v>
      </c>
      <c r="D492" s="20" t="s">
        <v>133</v>
      </c>
      <c r="E492" s="245">
        <f>3030+274</f>
        <v>3304</v>
      </c>
      <c r="F492" s="245"/>
      <c r="G492" s="245"/>
      <c r="H492" s="25">
        <f>SUM(E492:F492)</f>
        <v>3304</v>
      </c>
    </row>
    <row r="493" spans="1:8" ht="19.5" customHeight="1">
      <c r="A493" s="18"/>
      <c r="B493" s="19"/>
      <c r="C493" s="20" t="s">
        <v>33</v>
      </c>
      <c r="D493" s="20" t="s">
        <v>226</v>
      </c>
      <c r="E493" s="245"/>
      <c r="F493" s="245"/>
      <c r="G493" s="245"/>
      <c r="H493" s="25">
        <f>SUM(E493:F493)</f>
        <v>0</v>
      </c>
    </row>
    <row r="494" spans="1:8" s="44" customFormat="1" ht="19.5" customHeight="1">
      <c r="A494" s="179"/>
      <c r="B494" s="180"/>
      <c r="C494" s="323" t="s">
        <v>9</v>
      </c>
      <c r="D494" s="324"/>
      <c r="E494" s="243">
        <f>SUM(E490:E493)</f>
        <v>160980</v>
      </c>
      <c r="F494" s="181">
        <f>SUM(F490:F493)</f>
        <v>0</v>
      </c>
      <c r="G494" s="181">
        <f>SUM(G490:G493)</f>
        <v>0</v>
      </c>
      <c r="H494" s="181">
        <f>SUM(H490:H493)</f>
        <v>160980</v>
      </c>
    </row>
    <row r="495" spans="1:8" ht="19.5" customHeight="1">
      <c r="A495" s="18" t="s">
        <v>16</v>
      </c>
      <c r="B495" s="19" t="s">
        <v>24</v>
      </c>
      <c r="C495" s="24" t="s">
        <v>25</v>
      </c>
      <c r="D495" s="24" t="s">
        <v>142</v>
      </c>
      <c r="E495" s="245">
        <v>251000</v>
      </c>
      <c r="F495" s="245"/>
      <c r="G495" s="245"/>
      <c r="H495" s="25">
        <f aca="true" t="shared" si="62" ref="H495:H500">SUM(E495:F495)-G495</f>
        <v>251000</v>
      </c>
    </row>
    <row r="496" spans="1:8" ht="19.5" customHeight="1">
      <c r="A496" s="18"/>
      <c r="B496" s="19"/>
      <c r="C496" s="24" t="s">
        <v>22</v>
      </c>
      <c r="D496" s="24" t="s">
        <v>132</v>
      </c>
      <c r="E496" s="245"/>
      <c r="F496" s="245"/>
      <c r="G496" s="245"/>
      <c r="H496" s="25">
        <f t="shared" si="62"/>
        <v>0</v>
      </c>
    </row>
    <row r="497" spans="1:8" ht="19.5" customHeight="1">
      <c r="A497" s="18"/>
      <c r="B497" s="19"/>
      <c r="C497" s="24" t="s">
        <v>12</v>
      </c>
      <c r="D497" s="24" t="s">
        <v>134</v>
      </c>
      <c r="E497" s="245">
        <v>8500</v>
      </c>
      <c r="F497" s="245"/>
      <c r="G497" s="245"/>
      <c r="H497" s="25">
        <f t="shared" si="62"/>
        <v>8500</v>
      </c>
    </row>
    <row r="498" spans="1:8" ht="19.5" customHeight="1">
      <c r="A498" s="18"/>
      <c r="B498" s="19"/>
      <c r="C498" s="24" t="s">
        <v>8</v>
      </c>
      <c r="D498" s="24" t="s">
        <v>128</v>
      </c>
      <c r="E498" s="245">
        <v>3000</v>
      </c>
      <c r="F498" s="245"/>
      <c r="G498" s="245"/>
      <c r="H498" s="25">
        <f t="shared" si="62"/>
        <v>3000</v>
      </c>
    </row>
    <row r="499" spans="1:8" ht="19.5" customHeight="1">
      <c r="A499" s="18"/>
      <c r="B499" s="19"/>
      <c r="C499" s="24" t="s">
        <v>26</v>
      </c>
      <c r="D499" s="24" t="s">
        <v>137</v>
      </c>
      <c r="E499" s="245">
        <v>1050</v>
      </c>
      <c r="F499" s="245"/>
      <c r="G499" s="245"/>
      <c r="H499" s="25">
        <f t="shared" si="62"/>
        <v>1050</v>
      </c>
    </row>
    <row r="500" spans="1:8" ht="19.5" customHeight="1">
      <c r="A500" s="18"/>
      <c r="B500" s="19"/>
      <c r="C500" s="24" t="s">
        <v>27</v>
      </c>
      <c r="D500" s="24" t="s">
        <v>154</v>
      </c>
      <c r="E500" s="245">
        <v>1050</v>
      </c>
      <c r="F500" s="245"/>
      <c r="G500" s="245"/>
      <c r="H500" s="25">
        <f t="shared" si="62"/>
        <v>1050</v>
      </c>
    </row>
    <row r="501" spans="1:8" s="44" customFormat="1" ht="19.5" customHeight="1">
      <c r="A501" s="179"/>
      <c r="B501" s="180"/>
      <c r="C501" s="323" t="s">
        <v>9</v>
      </c>
      <c r="D501" s="324"/>
      <c r="E501" s="243">
        <f>SUM(E495:E500)</f>
        <v>264600</v>
      </c>
      <c r="F501" s="181">
        <f>SUM(F495:F500)</f>
        <v>0</v>
      </c>
      <c r="G501" s="181">
        <f>SUM(G495:G500)</f>
        <v>0</v>
      </c>
      <c r="H501" s="181">
        <f>SUM(H495:H500)</f>
        <v>264600</v>
      </c>
    </row>
    <row r="502" spans="1:8" ht="19.5" customHeight="1">
      <c r="A502" s="18" t="s">
        <v>16</v>
      </c>
      <c r="B502" s="19" t="s">
        <v>28</v>
      </c>
      <c r="C502" s="24" t="s">
        <v>29</v>
      </c>
      <c r="D502" s="152" t="s">
        <v>158</v>
      </c>
      <c r="E502" s="245">
        <v>18000</v>
      </c>
      <c r="F502" s="245"/>
      <c r="G502" s="245"/>
      <c r="H502" s="25">
        <f>SUM(E502:F502)-G502</f>
        <v>18000</v>
      </c>
    </row>
    <row r="503" spans="1:8" ht="19.5" customHeight="1">
      <c r="A503" s="18"/>
      <c r="B503" s="19"/>
      <c r="C503" s="24" t="s">
        <v>20</v>
      </c>
      <c r="D503" s="24" t="s">
        <v>129</v>
      </c>
      <c r="E503" s="245">
        <v>1920295</v>
      </c>
      <c r="F503" s="245"/>
      <c r="G503" s="245"/>
      <c r="H503" s="25">
        <f aca="true" t="shared" si="63" ref="H503:H521">SUM(E503:F503)-G503</f>
        <v>1920295</v>
      </c>
    </row>
    <row r="504" spans="1:8" ht="19.5" customHeight="1">
      <c r="A504" s="18"/>
      <c r="B504" s="19"/>
      <c r="C504" s="24" t="s">
        <v>308</v>
      </c>
      <c r="D504" s="24" t="s">
        <v>309</v>
      </c>
      <c r="E504" s="245">
        <v>6100</v>
      </c>
      <c r="F504" s="245"/>
      <c r="G504" s="245"/>
      <c r="H504" s="25">
        <f t="shared" si="63"/>
        <v>6100</v>
      </c>
    </row>
    <row r="505" spans="1:8" ht="19.5" customHeight="1">
      <c r="A505" s="18"/>
      <c r="B505" s="19"/>
      <c r="C505" s="24" t="s">
        <v>21</v>
      </c>
      <c r="D505" s="24" t="s">
        <v>227</v>
      </c>
      <c r="E505" s="245">
        <v>132341</v>
      </c>
      <c r="F505" s="245"/>
      <c r="G505" s="245"/>
      <c r="H505" s="25">
        <f t="shared" si="63"/>
        <v>132341</v>
      </c>
    </row>
    <row r="506" spans="1:8" ht="19.5" customHeight="1">
      <c r="A506" s="18"/>
      <c r="B506" s="19"/>
      <c r="C506" s="24" t="s">
        <v>22</v>
      </c>
      <c r="D506" s="24" t="s">
        <v>132</v>
      </c>
      <c r="E506" s="245">
        <v>337052</v>
      </c>
      <c r="F506" s="245"/>
      <c r="G506" s="245"/>
      <c r="H506" s="25">
        <f t="shared" si="63"/>
        <v>337052</v>
      </c>
    </row>
    <row r="507" spans="1:8" ht="19.5" customHeight="1">
      <c r="A507" s="18"/>
      <c r="B507" s="19"/>
      <c r="C507" s="24" t="s">
        <v>23</v>
      </c>
      <c r="D507" s="24" t="s">
        <v>133</v>
      </c>
      <c r="E507" s="245">
        <v>47927</v>
      </c>
      <c r="F507" s="245"/>
      <c r="G507" s="245"/>
      <c r="H507" s="25">
        <f t="shared" si="63"/>
        <v>47927</v>
      </c>
    </row>
    <row r="508" spans="1:8" ht="19.5" customHeight="1">
      <c r="A508" s="18"/>
      <c r="B508" s="19"/>
      <c r="C508" s="24" t="s">
        <v>12</v>
      </c>
      <c r="D508" s="24" t="s">
        <v>134</v>
      </c>
      <c r="E508" s="245">
        <v>574532</v>
      </c>
      <c r="F508" s="245"/>
      <c r="G508" s="245"/>
      <c r="H508" s="25">
        <f t="shared" si="63"/>
        <v>574532</v>
      </c>
    </row>
    <row r="509" spans="1:8" ht="19.5" customHeight="1">
      <c r="A509" s="18"/>
      <c r="B509" s="19"/>
      <c r="C509" s="24" t="s">
        <v>30</v>
      </c>
      <c r="D509" s="24" t="s">
        <v>135</v>
      </c>
      <c r="E509" s="245">
        <v>64650</v>
      </c>
      <c r="F509" s="245"/>
      <c r="G509" s="245"/>
      <c r="H509" s="25">
        <f t="shared" si="63"/>
        <v>64650</v>
      </c>
    </row>
    <row r="510" spans="1:8" ht="19.5" customHeight="1">
      <c r="A510" s="18"/>
      <c r="B510" s="19"/>
      <c r="C510" s="20" t="s">
        <v>31</v>
      </c>
      <c r="D510" s="20" t="s">
        <v>136</v>
      </c>
      <c r="E510" s="245">
        <v>140501</v>
      </c>
      <c r="F510" s="245"/>
      <c r="G510" s="245"/>
      <c r="H510" s="25">
        <f t="shared" si="63"/>
        <v>140501</v>
      </c>
    </row>
    <row r="511" spans="1:8" ht="19.5" customHeight="1">
      <c r="A511" s="18"/>
      <c r="B511" s="19"/>
      <c r="C511" s="20" t="s">
        <v>8</v>
      </c>
      <c r="D511" s="20" t="s">
        <v>128</v>
      </c>
      <c r="E511" s="245">
        <v>405100</v>
      </c>
      <c r="F511" s="245"/>
      <c r="G511" s="245"/>
      <c r="H511" s="25">
        <f t="shared" si="63"/>
        <v>405100</v>
      </c>
    </row>
    <row r="512" spans="1:8" ht="19.5" customHeight="1">
      <c r="A512" s="18"/>
      <c r="B512" s="19"/>
      <c r="C512" s="20" t="s">
        <v>298</v>
      </c>
      <c r="D512" s="20" t="s">
        <v>342</v>
      </c>
      <c r="E512" s="245">
        <v>5000</v>
      </c>
      <c r="F512" s="245"/>
      <c r="G512" s="245"/>
      <c r="H512" s="25">
        <f t="shared" si="63"/>
        <v>5000</v>
      </c>
    </row>
    <row r="513" spans="1:8" ht="19.5" customHeight="1">
      <c r="A513" s="18"/>
      <c r="B513" s="19"/>
      <c r="C513" s="20" t="s">
        <v>26</v>
      </c>
      <c r="D513" s="20" t="s">
        <v>137</v>
      </c>
      <c r="E513" s="245">
        <v>22400</v>
      </c>
      <c r="F513" s="245"/>
      <c r="G513" s="245"/>
      <c r="H513" s="25">
        <f t="shared" si="63"/>
        <v>22400</v>
      </c>
    </row>
    <row r="514" spans="1:8" ht="19.5" customHeight="1">
      <c r="A514" s="18"/>
      <c r="B514" s="19"/>
      <c r="C514" s="20" t="s">
        <v>27</v>
      </c>
      <c r="D514" s="20" t="s">
        <v>154</v>
      </c>
      <c r="E514" s="245">
        <v>6100</v>
      </c>
      <c r="F514" s="245"/>
      <c r="G514" s="245"/>
      <c r="H514" s="25">
        <f t="shared" si="63"/>
        <v>6100</v>
      </c>
    </row>
    <row r="515" spans="1:8" ht="19.5" customHeight="1">
      <c r="A515" s="21"/>
      <c r="B515" s="22"/>
      <c r="C515" s="26" t="s">
        <v>32</v>
      </c>
      <c r="D515" s="26" t="s">
        <v>138</v>
      </c>
      <c r="E515" s="245">
        <v>29000</v>
      </c>
      <c r="F515" s="245"/>
      <c r="G515" s="245"/>
      <c r="H515" s="25">
        <f t="shared" si="63"/>
        <v>29000</v>
      </c>
    </row>
    <row r="516" spans="1:8" ht="19.5" customHeight="1">
      <c r="A516" s="28"/>
      <c r="B516" s="29"/>
      <c r="C516" s="30" t="s">
        <v>33</v>
      </c>
      <c r="D516" s="30" t="s">
        <v>226</v>
      </c>
      <c r="E516" s="52">
        <v>59002</v>
      </c>
      <c r="F516" s="52"/>
      <c r="G516" s="52"/>
      <c r="H516" s="25">
        <f t="shared" si="63"/>
        <v>59002</v>
      </c>
    </row>
    <row r="517" spans="1:8" ht="19.5" customHeight="1">
      <c r="A517" s="28"/>
      <c r="B517" s="29"/>
      <c r="C517" s="30" t="s">
        <v>66</v>
      </c>
      <c r="D517" s="30" t="s">
        <v>155</v>
      </c>
      <c r="E517" s="52">
        <v>1000</v>
      </c>
      <c r="F517" s="52"/>
      <c r="G517" s="52"/>
      <c r="H517" s="25">
        <f t="shared" si="63"/>
        <v>1000</v>
      </c>
    </row>
    <row r="518" spans="1:8" ht="19.5" customHeight="1">
      <c r="A518" s="28"/>
      <c r="B518" s="29"/>
      <c r="C518" s="30" t="s">
        <v>86</v>
      </c>
      <c r="D518" s="30" t="s">
        <v>173</v>
      </c>
      <c r="E518" s="52"/>
      <c r="F518" s="52"/>
      <c r="G518" s="52"/>
      <c r="H518" s="25">
        <f t="shared" si="63"/>
        <v>0</v>
      </c>
    </row>
    <row r="519" spans="1:8" ht="19.5" customHeight="1">
      <c r="A519" s="28"/>
      <c r="B519" s="29"/>
      <c r="C519" s="30" t="s">
        <v>67</v>
      </c>
      <c r="D519" s="30" t="s">
        <v>156</v>
      </c>
      <c r="E519" s="52">
        <v>1000</v>
      </c>
      <c r="F519" s="52"/>
      <c r="G519" s="52"/>
      <c r="H519" s="25">
        <f t="shared" si="63"/>
        <v>1000</v>
      </c>
    </row>
    <row r="520" spans="1:8" ht="19.5" customHeight="1">
      <c r="A520" s="28"/>
      <c r="B520" s="29"/>
      <c r="C520" s="30" t="s">
        <v>35</v>
      </c>
      <c r="D520" s="153" t="s">
        <v>140</v>
      </c>
      <c r="E520" s="52">
        <v>30000</v>
      </c>
      <c r="F520" s="52"/>
      <c r="G520" s="52"/>
      <c r="H520" s="25">
        <f t="shared" si="63"/>
        <v>30000</v>
      </c>
    </row>
    <row r="521" spans="1:8" ht="19.5" customHeight="1">
      <c r="A521" s="28"/>
      <c r="B521" s="29"/>
      <c r="C521" s="30" t="s">
        <v>103</v>
      </c>
      <c r="D521" s="30" t="s">
        <v>103</v>
      </c>
      <c r="E521" s="52"/>
      <c r="F521" s="52"/>
      <c r="G521" s="52"/>
      <c r="H521" s="25">
        <f t="shared" si="63"/>
        <v>0</v>
      </c>
    </row>
    <row r="522" spans="1:8" s="44" customFormat="1" ht="19.5" customHeight="1">
      <c r="A522" s="185"/>
      <c r="B522" s="186"/>
      <c r="C522" s="323" t="s">
        <v>9</v>
      </c>
      <c r="D522" s="324"/>
      <c r="E522" s="243">
        <f>SUM(E502:E521)</f>
        <v>3800000</v>
      </c>
      <c r="F522" s="181">
        <f>SUM(F502:F521)</f>
        <v>0</v>
      </c>
      <c r="G522" s="181">
        <f>SUM(G502:G521)</f>
        <v>0</v>
      </c>
      <c r="H522" s="181">
        <f>SUM(H502:H521)</f>
        <v>3800000</v>
      </c>
    </row>
    <row r="523" spans="1:8" ht="19.5" customHeight="1">
      <c r="A523" s="32" t="s">
        <v>16</v>
      </c>
      <c r="B523" s="33" t="s">
        <v>36</v>
      </c>
      <c r="C523" s="30" t="s">
        <v>25</v>
      </c>
      <c r="D523" s="30" t="s">
        <v>142</v>
      </c>
      <c r="E523" s="52"/>
      <c r="F523" s="52"/>
      <c r="G523" s="52"/>
      <c r="H523" s="27">
        <f>SUM(E523:F523)-G523</f>
        <v>0</v>
      </c>
    </row>
    <row r="524" spans="1:8" ht="19.5" customHeight="1">
      <c r="A524" s="32"/>
      <c r="B524" s="33"/>
      <c r="C524" s="30" t="s">
        <v>20</v>
      </c>
      <c r="D524" s="30" t="s">
        <v>129</v>
      </c>
      <c r="E524" s="52">
        <v>14250</v>
      </c>
      <c r="F524" s="52"/>
      <c r="G524" s="52"/>
      <c r="H524" s="27">
        <f aca="true" t="shared" si="64" ref="H524:H534">SUM(E524:F524)-G524</f>
        <v>14250</v>
      </c>
    </row>
    <row r="525" spans="1:8" ht="19.5" customHeight="1">
      <c r="A525" s="32"/>
      <c r="B525" s="33"/>
      <c r="C525" s="30" t="s">
        <v>22</v>
      </c>
      <c r="D525" s="30" t="s">
        <v>132</v>
      </c>
      <c r="E525" s="52">
        <v>2456</v>
      </c>
      <c r="F525" s="52"/>
      <c r="G525" s="52"/>
      <c r="H525" s="27">
        <f t="shared" si="64"/>
        <v>2456</v>
      </c>
    </row>
    <row r="526" spans="1:8" ht="19.5" customHeight="1">
      <c r="A526" s="32"/>
      <c r="B526" s="33"/>
      <c r="C526" s="30" t="s">
        <v>23</v>
      </c>
      <c r="D526" s="30" t="s">
        <v>133</v>
      </c>
      <c r="E526" s="52">
        <v>350</v>
      </c>
      <c r="F526" s="52"/>
      <c r="G526" s="52"/>
      <c r="H526" s="27">
        <f t="shared" si="64"/>
        <v>350</v>
      </c>
    </row>
    <row r="527" spans="1:8" ht="19.5" customHeight="1">
      <c r="A527" s="32"/>
      <c r="B527" s="33"/>
      <c r="C527" s="30" t="s">
        <v>313</v>
      </c>
      <c r="D527" s="30" t="s">
        <v>309</v>
      </c>
      <c r="E527" s="52"/>
      <c r="F527" s="52"/>
      <c r="G527" s="52"/>
      <c r="H527" s="27">
        <f t="shared" si="64"/>
        <v>0</v>
      </c>
    </row>
    <row r="528" spans="1:8" ht="19.5" customHeight="1">
      <c r="A528" s="32"/>
      <c r="B528" s="33"/>
      <c r="C528" s="30" t="s">
        <v>12</v>
      </c>
      <c r="D528" s="30" t="s">
        <v>134</v>
      </c>
      <c r="E528" s="52">
        <v>2921</v>
      </c>
      <c r="F528" s="52"/>
      <c r="G528" s="52"/>
      <c r="H528" s="27">
        <f t="shared" si="64"/>
        <v>2921</v>
      </c>
    </row>
    <row r="529" spans="1:8" ht="19.5" customHeight="1">
      <c r="A529" s="32"/>
      <c r="B529" s="33"/>
      <c r="C529" s="30" t="s">
        <v>240</v>
      </c>
      <c r="D529" s="30" t="s">
        <v>274</v>
      </c>
      <c r="E529" s="52">
        <v>7000</v>
      </c>
      <c r="F529" s="52"/>
      <c r="G529" s="52"/>
      <c r="H529" s="27">
        <f t="shared" si="64"/>
        <v>7000</v>
      </c>
    </row>
    <row r="530" spans="1:8" ht="19.5" customHeight="1">
      <c r="A530" s="32"/>
      <c r="B530" s="33"/>
      <c r="C530" s="30" t="s">
        <v>8</v>
      </c>
      <c r="D530" s="30" t="s">
        <v>128</v>
      </c>
      <c r="E530" s="52">
        <v>1500</v>
      </c>
      <c r="F530" s="52"/>
      <c r="G530" s="52"/>
      <c r="H530" s="27">
        <f t="shared" si="64"/>
        <v>1500</v>
      </c>
    </row>
    <row r="531" spans="1:8" ht="19.5" customHeight="1">
      <c r="A531" s="32"/>
      <c r="B531" s="33"/>
      <c r="C531" s="30" t="s">
        <v>26</v>
      </c>
      <c r="D531" s="30" t="s">
        <v>137</v>
      </c>
      <c r="E531" s="52">
        <v>523</v>
      </c>
      <c r="F531" s="52"/>
      <c r="G531" s="52"/>
      <c r="H531" s="27">
        <f t="shared" si="64"/>
        <v>523</v>
      </c>
    </row>
    <row r="532" spans="1:8" s="44" customFormat="1" ht="19.5" customHeight="1">
      <c r="A532" s="187"/>
      <c r="B532" s="188"/>
      <c r="C532" s="323" t="s">
        <v>9</v>
      </c>
      <c r="D532" s="324"/>
      <c r="E532" s="247">
        <f>SUM(E523:E531)</f>
        <v>29000</v>
      </c>
      <c r="F532" s="189">
        <f>SUM(F523:F531)</f>
        <v>0</v>
      </c>
      <c r="G532" s="189">
        <f>SUM(G523:G531)</f>
        <v>0</v>
      </c>
      <c r="H532" s="189">
        <f>SUM(H523:H531)</f>
        <v>29000</v>
      </c>
    </row>
    <row r="533" spans="1:8" ht="19.5" customHeight="1">
      <c r="A533" s="18" t="s">
        <v>247</v>
      </c>
      <c r="B533" s="19" t="s">
        <v>249</v>
      </c>
      <c r="C533" s="20" t="s">
        <v>60</v>
      </c>
      <c r="D533" s="20" t="s">
        <v>300</v>
      </c>
      <c r="E533" s="245">
        <v>0</v>
      </c>
      <c r="F533" s="245"/>
      <c r="G533" s="245"/>
      <c r="H533" s="27">
        <f t="shared" si="64"/>
        <v>0</v>
      </c>
    </row>
    <row r="534" spans="1:8" ht="43.5" customHeight="1">
      <c r="A534" s="18"/>
      <c r="B534" s="19"/>
      <c r="C534" s="30" t="s">
        <v>54</v>
      </c>
      <c r="D534" s="154" t="s">
        <v>232</v>
      </c>
      <c r="E534" s="245">
        <v>80427</v>
      </c>
      <c r="F534" s="245"/>
      <c r="G534" s="245"/>
      <c r="H534" s="27">
        <f t="shared" si="64"/>
        <v>80427</v>
      </c>
    </row>
    <row r="535" spans="1:8" ht="46.5" customHeight="1">
      <c r="A535" s="18"/>
      <c r="B535" s="19" t="s">
        <v>254</v>
      </c>
      <c r="C535" s="20" t="s">
        <v>54</v>
      </c>
      <c r="D535" s="155" t="s">
        <v>258</v>
      </c>
      <c r="E535" s="245"/>
      <c r="F535" s="245"/>
      <c r="G535" s="245"/>
      <c r="H535" s="25">
        <f>SUM(E535:F535)</f>
        <v>0</v>
      </c>
    </row>
    <row r="536" spans="1:8" ht="19.5" customHeight="1">
      <c r="A536" s="18"/>
      <c r="B536" s="19" t="s">
        <v>310</v>
      </c>
      <c r="C536" s="20" t="s">
        <v>8</v>
      </c>
      <c r="D536" s="20" t="s">
        <v>128</v>
      </c>
      <c r="E536" s="245">
        <v>5000</v>
      </c>
      <c r="F536" s="245"/>
      <c r="G536" s="245"/>
      <c r="H536" s="25">
        <f>SUM(E536:F536)-G536</f>
        <v>5000</v>
      </c>
    </row>
    <row r="537" spans="1:8" s="44" customFormat="1" ht="19.5" customHeight="1">
      <c r="A537" s="179"/>
      <c r="B537" s="180"/>
      <c r="C537" s="323" t="s">
        <v>9</v>
      </c>
      <c r="D537" s="324"/>
      <c r="E537" s="243">
        <f>SUM(E533:E536)</f>
        <v>85427</v>
      </c>
      <c r="F537" s="181">
        <f>SUM(F533:F536)</f>
        <v>0</v>
      </c>
      <c r="G537" s="181">
        <f>SUM(G533:G536)</f>
        <v>0</v>
      </c>
      <c r="H537" s="181">
        <f>SUM(H533:H536)</f>
        <v>85427</v>
      </c>
    </row>
    <row r="538" spans="1:8" ht="19.5" customHeight="1">
      <c r="A538" s="32" t="s">
        <v>90</v>
      </c>
      <c r="B538" s="33" t="s">
        <v>293</v>
      </c>
      <c r="C538" s="30" t="s">
        <v>8</v>
      </c>
      <c r="D538" s="30" t="s">
        <v>128</v>
      </c>
      <c r="E538" s="52">
        <v>0</v>
      </c>
      <c r="F538" s="52"/>
      <c r="G538" s="52"/>
      <c r="H538" s="27">
        <f>SUM(E538:F538)-G538</f>
        <v>0</v>
      </c>
    </row>
    <row r="539" spans="1:8" ht="19.5" customHeight="1">
      <c r="A539" s="32"/>
      <c r="B539" s="33"/>
      <c r="C539" s="33"/>
      <c r="D539" s="173"/>
      <c r="E539" s="52"/>
      <c r="F539" s="52"/>
      <c r="G539" s="52"/>
      <c r="H539" s="27"/>
    </row>
    <row r="540" spans="1:8" ht="19.5" customHeight="1">
      <c r="A540" s="32"/>
      <c r="B540" s="33"/>
      <c r="C540" s="33" t="s">
        <v>26</v>
      </c>
      <c r="D540" s="173" t="s">
        <v>137</v>
      </c>
      <c r="E540" s="52"/>
      <c r="F540" s="52"/>
      <c r="G540" s="52"/>
      <c r="H540" s="27"/>
    </row>
    <row r="541" spans="1:8" s="44" customFormat="1" ht="19.5" customHeight="1">
      <c r="A541" s="190"/>
      <c r="B541" s="191"/>
      <c r="C541" s="323" t="s">
        <v>9</v>
      </c>
      <c r="D541" s="324"/>
      <c r="E541" s="247">
        <f>SUM(E538:E540)</f>
        <v>0</v>
      </c>
      <c r="F541" s="189">
        <f>SUM(F538:F540)</f>
        <v>0</v>
      </c>
      <c r="G541" s="189">
        <f>SUM(G538:G540)</f>
        <v>0</v>
      </c>
      <c r="H541" s="189">
        <f>SUM(H538:H540)</f>
        <v>0</v>
      </c>
    </row>
    <row r="542" spans="1:8" ht="19.5" customHeight="1">
      <c r="A542" s="32" t="s">
        <v>37</v>
      </c>
      <c r="B542" s="33" t="s">
        <v>47</v>
      </c>
      <c r="C542" s="30" t="s">
        <v>26</v>
      </c>
      <c r="D542" s="30" t="s">
        <v>137</v>
      </c>
      <c r="E542" s="52">
        <v>900</v>
      </c>
      <c r="F542" s="52"/>
      <c r="G542" s="52"/>
      <c r="H542" s="27">
        <f>SUM(E542:F542)-G542</f>
        <v>900</v>
      </c>
    </row>
    <row r="543" spans="1:8" s="44" customFormat="1" ht="19.5" customHeight="1">
      <c r="A543" s="190"/>
      <c r="B543" s="191"/>
      <c r="C543" s="323" t="s">
        <v>9</v>
      </c>
      <c r="D543" s="324"/>
      <c r="E543" s="247">
        <f>SUM(E542:E542)</f>
        <v>900</v>
      </c>
      <c r="F543" s="189">
        <f>SUM(F542:F542)</f>
        <v>0</v>
      </c>
      <c r="G543" s="189">
        <f>SUM(G542:G542)</f>
        <v>0</v>
      </c>
      <c r="H543" s="189">
        <f>SUM(H542:H542)</f>
        <v>900</v>
      </c>
    </row>
    <row r="544" spans="1:8" ht="27" customHeight="1">
      <c r="A544" s="32" t="s">
        <v>49</v>
      </c>
      <c r="B544" s="33" t="s">
        <v>50</v>
      </c>
      <c r="C544" s="30" t="s">
        <v>51</v>
      </c>
      <c r="D544" s="155" t="s">
        <v>228</v>
      </c>
      <c r="E544" s="52">
        <v>224880</v>
      </c>
      <c r="F544" s="52"/>
      <c r="G544" s="52"/>
      <c r="H544" s="27">
        <f>SUM(E544:F544)-G544</f>
        <v>224880</v>
      </c>
    </row>
    <row r="545" spans="1:8" s="44" customFormat="1" ht="19.5" customHeight="1">
      <c r="A545" s="187"/>
      <c r="B545" s="188"/>
      <c r="C545" s="323" t="s">
        <v>9</v>
      </c>
      <c r="D545" s="324"/>
      <c r="E545" s="243">
        <f>SUM(E544)</f>
        <v>224880</v>
      </c>
      <c r="F545" s="181">
        <f>SUM(F544)</f>
        <v>0</v>
      </c>
      <c r="G545" s="181">
        <f>SUM(G544)</f>
        <v>0</v>
      </c>
      <c r="H545" s="181">
        <f>SUM(H544)</f>
        <v>224880</v>
      </c>
    </row>
    <row r="546" spans="1:8" ht="19.5" customHeight="1">
      <c r="A546" s="32" t="s">
        <v>79</v>
      </c>
      <c r="B546" s="33" t="s">
        <v>80</v>
      </c>
      <c r="C546" s="30" t="s">
        <v>81</v>
      </c>
      <c r="D546" s="30" t="s">
        <v>229</v>
      </c>
      <c r="E546" s="52">
        <v>1050980</v>
      </c>
      <c r="F546" s="52"/>
      <c r="G546" s="52"/>
      <c r="H546" s="27">
        <f>SUM(E546:F546)-G546</f>
        <v>1050980</v>
      </c>
    </row>
    <row r="547" spans="1:8" s="44" customFormat="1" ht="19.5" customHeight="1">
      <c r="A547" s="187"/>
      <c r="B547" s="188"/>
      <c r="C547" s="323" t="s">
        <v>9</v>
      </c>
      <c r="D547" s="324"/>
      <c r="E547" s="243">
        <f>SUM(E546)</f>
        <v>1050980</v>
      </c>
      <c r="F547" s="181">
        <f>SUM(F546)</f>
        <v>0</v>
      </c>
      <c r="G547" s="181">
        <f>SUM(G546)</f>
        <v>0</v>
      </c>
      <c r="H547" s="181">
        <f>SUM(H546)</f>
        <v>1050980</v>
      </c>
    </row>
    <row r="548" spans="1:8" s="149" customFormat="1" ht="19.5" customHeight="1">
      <c r="A548" s="49" t="s">
        <v>38</v>
      </c>
      <c r="B548" s="50" t="s">
        <v>39</v>
      </c>
      <c r="C548" s="51" t="s">
        <v>64</v>
      </c>
      <c r="D548" s="51" t="s">
        <v>311</v>
      </c>
      <c r="E548" s="52">
        <v>0</v>
      </c>
      <c r="F548" s="52"/>
      <c r="G548" s="52"/>
      <c r="H548" s="52">
        <f>SUM(E548:F548)-G548</f>
        <v>0</v>
      </c>
    </row>
    <row r="549" spans="1:8" s="149" customFormat="1" ht="19.5" customHeight="1">
      <c r="A549" s="49"/>
      <c r="B549" s="50"/>
      <c r="C549" s="51" t="s">
        <v>12</v>
      </c>
      <c r="D549" s="51"/>
      <c r="E549" s="52"/>
      <c r="F549" s="52"/>
      <c r="G549" s="52"/>
      <c r="H549" s="52">
        <f>SUM(E549:F549)-G549</f>
        <v>0</v>
      </c>
    </row>
    <row r="550" spans="1:8" ht="27.75" customHeight="1">
      <c r="A550" s="49" t="s">
        <v>38</v>
      </c>
      <c r="B550" s="33" t="s">
        <v>48</v>
      </c>
      <c r="C550" s="30" t="s">
        <v>40</v>
      </c>
      <c r="D550" s="155" t="s">
        <v>230</v>
      </c>
      <c r="E550" s="52">
        <v>311182</v>
      </c>
      <c r="F550" s="52"/>
      <c r="G550" s="52"/>
      <c r="H550" s="27">
        <f>SUM(E550:F550)-G550</f>
        <v>311182</v>
      </c>
    </row>
    <row r="551" spans="1:8" ht="27.75" customHeight="1">
      <c r="A551" s="49"/>
      <c r="B551" s="33"/>
      <c r="C551" s="30" t="s">
        <v>44</v>
      </c>
      <c r="D551" s="155" t="s">
        <v>270</v>
      </c>
      <c r="E551" s="52"/>
      <c r="F551" s="52"/>
      <c r="G551" s="52"/>
      <c r="H551" s="27">
        <f>SUM(E551:F551)-G551</f>
        <v>0</v>
      </c>
    </row>
    <row r="552" spans="1:8" ht="33" customHeight="1">
      <c r="A552" s="32"/>
      <c r="B552" s="33"/>
      <c r="C552" s="30" t="s">
        <v>54</v>
      </c>
      <c r="D552" s="155" t="s">
        <v>258</v>
      </c>
      <c r="E552" s="52"/>
      <c r="F552" s="52"/>
      <c r="G552" s="52"/>
      <c r="H552" s="27">
        <f>SUM(E552:F552)-G552</f>
        <v>0</v>
      </c>
    </row>
    <row r="553" spans="1:8" s="44" customFormat="1" ht="19.5" customHeight="1">
      <c r="A553" s="187"/>
      <c r="B553" s="188"/>
      <c r="C553" s="323" t="s">
        <v>9</v>
      </c>
      <c r="D553" s="324"/>
      <c r="E553" s="247">
        <f>SUM(E548:E552)</f>
        <v>311182</v>
      </c>
      <c r="F553" s="189">
        <f>SUM(F548:F552)</f>
        <v>0</v>
      </c>
      <c r="G553" s="189">
        <f>SUM(G548:G552)</f>
        <v>0</v>
      </c>
      <c r="H553" s="189">
        <f>SUM(H548:H552)</f>
        <v>311182</v>
      </c>
    </row>
    <row r="554" spans="1:8" ht="19.5" customHeight="1">
      <c r="A554" s="32" t="s">
        <v>38</v>
      </c>
      <c r="B554" s="33" t="s">
        <v>56</v>
      </c>
      <c r="C554" s="30" t="s">
        <v>8</v>
      </c>
      <c r="D554" s="30" t="s">
        <v>128</v>
      </c>
      <c r="E554" s="52">
        <v>78200</v>
      </c>
      <c r="F554" s="52"/>
      <c r="G554" s="52"/>
      <c r="H554" s="27">
        <f>SUM(E554:F554)-G554</f>
        <v>78200</v>
      </c>
    </row>
    <row r="555" spans="1:8" s="44" customFormat="1" ht="19.5" customHeight="1">
      <c r="A555" s="187"/>
      <c r="B555" s="188"/>
      <c r="C555" s="323" t="s">
        <v>9</v>
      </c>
      <c r="D555" s="324"/>
      <c r="E555" s="247">
        <f>SUM(E554:E554)</f>
        <v>78200</v>
      </c>
      <c r="F555" s="189">
        <f>SUM(F554:F554)</f>
        <v>0</v>
      </c>
      <c r="G555" s="189">
        <f>SUM(G554:G554)</f>
        <v>0</v>
      </c>
      <c r="H555" s="189">
        <f>SUM(H554:H554)</f>
        <v>78200</v>
      </c>
    </row>
    <row r="556" spans="1:8" ht="19.5" customHeight="1">
      <c r="A556" s="49" t="s">
        <v>38</v>
      </c>
      <c r="B556" s="33" t="s">
        <v>41</v>
      </c>
      <c r="C556" s="30" t="s">
        <v>12</v>
      </c>
      <c r="D556" s="30" t="s">
        <v>134</v>
      </c>
      <c r="E556" s="52"/>
      <c r="F556" s="52"/>
      <c r="G556" s="52"/>
      <c r="H556" s="27"/>
    </row>
    <row r="557" spans="1:8" ht="19.5" customHeight="1">
      <c r="A557" s="49"/>
      <c r="B557" s="33"/>
      <c r="C557" s="30" t="s">
        <v>8</v>
      </c>
      <c r="D557" s="30" t="s">
        <v>128</v>
      </c>
      <c r="E557" s="52">
        <v>3000</v>
      </c>
      <c r="F557" s="52"/>
      <c r="G557" s="52"/>
      <c r="H557" s="27">
        <f>SUM(E557:F557)</f>
        <v>3000</v>
      </c>
    </row>
    <row r="558" spans="1:8" ht="19.5" customHeight="1">
      <c r="A558" s="32"/>
      <c r="B558" s="33"/>
      <c r="C558" s="30" t="s">
        <v>33</v>
      </c>
      <c r="D558" s="30" t="s">
        <v>226</v>
      </c>
      <c r="E558" s="52">
        <v>92000</v>
      </c>
      <c r="F558" s="52"/>
      <c r="G558" s="52"/>
      <c r="H558" s="27">
        <f>SUM(E558:F558)-G558</f>
        <v>92000</v>
      </c>
    </row>
    <row r="559" spans="1:8" s="44" customFormat="1" ht="17.25" customHeight="1">
      <c r="A559" s="187"/>
      <c r="B559" s="188"/>
      <c r="C559" s="323" t="s">
        <v>9</v>
      </c>
      <c r="D559" s="324"/>
      <c r="E559" s="247">
        <f>SUM(E556,E557,E558)</f>
        <v>95000</v>
      </c>
      <c r="F559" s="189">
        <f>SUM(F556,F557,F558)</f>
        <v>0</v>
      </c>
      <c r="G559" s="189">
        <f>SUM(G556,G557,G558)</f>
        <v>0</v>
      </c>
      <c r="H559" s="189">
        <f>SUM(H556,H557,H558)</f>
        <v>95000</v>
      </c>
    </row>
    <row r="560" spans="1:8" ht="36.75" customHeight="1">
      <c r="A560" s="32" t="s">
        <v>87</v>
      </c>
      <c r="B560" s="33" t="s">
        <v>264</v>
      </c>
      <c r="C560" s="30" t="s">
        <v>265</v>
      </c>
      <c r="D560" s="88" t="s">
        <v>266</v>
      </c>
      <c r="E560" s="52"/>
      <c r="F560" s="52"/>
      <c r="G560" s="52"/>
      <c r="H560" s="27">
        <f>SUM(E560:F560)</f>
        <v>0</v>
      </c>
    </row>
    <row r="561" spans="1:8" s="44" customFormat="1" ht="19.5" customHeight="1">
      <c r="A561" s="187"/>
      <c r="B561" s="188"/>
      <c r="C561" s="323" t="s">
        <v>9</v>
      </c>
      <c r="D561" s="324"/>
      <c r="E561" s="52">
        <f>SUM(E560:E560)</f>
        <v>0</v>
      </c>
      <c r="F561" s="192">
        <f>SUM(F560:F560)</f>
        <v>0</v>
      </c>
      <c r="G561" s="52">
        <f>SUM(G560:G560)</f>
        <v>0</v>
      </c>
      <c r="H561" s="192">
        <f>SUM(H560:H560)</f>
        <v>0</v>
      </c>
    </row>
    <row r="562" spans="1:8" ht="19.5" customHeight="1">
      <c r="A562" s="32" t="s">
        <v>87</v>
      </c>
      <c r="B562" s="33" t="s">
        <v>257</v>
      </c>
      <c r="C562" s="30" t="s">
        <v>8</v>
      </c>
      <c r="D562" s="30" t="s">
        <v>128</v>
      </c>
      <c r="E562" s="52">
        <v>400</v>
      </c>
      <c r="F562" s="52"/>
      <c r="G562" s="52"/>
      <c r="H562" s="27">
        <f>SUM(E562:F562)</f>
        <v>400</v>
      </c>
    </row>
    <row r="563" spans="1:8" s="44" customFormat="1" ht="19.5" customHeight="1">
      <c r="A563" s="187"/>
      <c r="B563" s="188"/>
      <c r="C563" s="323" t="s">
        <v>9</v>
      </c>
      <c r="D563" s="324"/>
      <c r="E563" s="52">
        <f>SUM(E562:E562)</f>
        <v>400</v>
      </c>
      <c r="F563" s="192">
        <f>SUM(F562:F562)</f>
        <v>0</v>
      </c>
      <c r="G563" s="192">
        <f>SUM(G562:G562)</f>
        <v>0</v>
      </c>
      <c r="H563" s="192">
        <f>SUM(H562:H562)</f>
        <v>400</v>
      </c>
    </row>
    <row r="564" spans="1:8" ht="19.5" customHeight="1">
      <c r="A564" s="32" t="s">
        <v>90</v>
      </c>
      <c r="B564" s="33" t="s">
        <v>124</v>
      </c>
      <c r="C564" s="30" t="s">
        <v>8</v>
      </c>
      <c r="D564" s="30" t="s">
        <v>128</v>
      </c>
      <c r="E564" s="52"/>
      <c r="F564" s="52"/>
      <c r="G564" s="52"/>
      <c r="H564" s="27">
        <f>SUM(E564:F564)-G564</f>
        <v>0</v>
      </c>
    </row>
    <row r="565" spans="1:8" s="44" customFormat="1" ht="19.5" customHeight="1">
      <c r="A565" s="187"/>
      <c r="B565" s="188"/>
      <c r="C565" s="323" t="s">
        <v>9</v>
      </c>
      <c r="D565" s="324"/>
      <c r="E565" s="247">
        <f>SUM(E564:E564)</f>
        <v>0</v>
      </c>
      <c r="F565" s="189">
        <f>SUM(F564:F564)</f>
        <v>0</v>
      </c>
      <c r="G565" s="189">
        <f>SUM(G564:G564)</f>
        <v>0</v>
      </c>
      <c r="H565" s="189">
        <f>SUM(H564:H564)</f>
        <v>0</v>
      </c>
    </row>
    <row r="566" spans="1:8" ht="19.5" customHeight="1">
      <c r="A566" s="32" t="s">
        <v>90</v>
      </c>
      <c r="B566" s="33" t="s">
        <v>94</v>
      </c>
      <c r="C566" s="30" t="s">
        <v>8</v>
      </c>
      <c r="D566" s="30" t="s">
        <v>128</v>
      </c>
      <c r="E566" s="52">
        <v>5000</v>
      </c>
      <c r="F566" s="52"/>
      <c r="G566" s="52"/>
      <c r="H566" s="27">
        <f>SUM(E566:F566)-G566</f>
        <v>5000</v>
      </c>
    </row>
    <row r="567" spans="1:8" s="44" customFormat="1" ht="19.5" customHeight="1">
      <c r="A567" s="187"/>
      <c r="B567" s="188"/>
      <c r="C567" s="323" t="s">
        <v>9</v>
      </c>
      <c r="D567" s="324"/>
      <c r="E567" s="247">
        <f>SUM(E566:E566)</f>
        <v>5000</v>
      </c>
      <c r="F567" s="189">
        <f>SUM(F566:F566)</f>
        <v>0</v>
      </c>
      <c r="G567" s="189">
        <f>SUM(G566:G566)</f>
        <v>0</v>
      </c>
      <c r="H567" s="189">
        <f>SUM(H566:H566)</f>
        <v>5000</v>
      </c>
    </row>
    <row r="568" spans="1:8" s="149" customFormat="1" ht="57.75" customHeight="1">
      <c r="A568" s="49" t="s">
        <v>247</v>
      </c>
      <c r="B568" s="50" t="s">
        <v>251</v>
      </c>
      <c r="C568" s="51" t="s">
        <v>54</v>
      </c>
      <c r="D568" s="218" t="s">
        <v>258</v>
      </c>
      <c r="E568" s="52">
        <v>27545</v>
      </c>
      <c r="F568" s="52"/>
      <c r="G568" s="52"/>
      <c r="H568" s="27">
        <f>SUM(E568:F568)-G568</f>
        <v>27545</v>
      </c>
    </row>
    <row r="569" spans="1:8" s="44" customFormat="1" ht="19.5" customHeight="1">
      <c r="A569" s="187"/>
      <c r="B569" s="188"/>
      <c r="C569" s="323"/>
      <c r="D569" s="324"/>
      <c r="E569" s="52">
        <f>SUM(E568)</f>
        <v>27545</v>
      </c>
      <c r="F569" s="192">
        <f>SUM(F568)</f>
        <v>0</v>
      </c>
      <c r="G569" s="192">
        <f>SUM(G568)</f>
        <v>0</v>
      </c>
      <c r="H569" s="192">
        <f>SUM(H568)</f>
        <v>27545</v>
      </c>
    </row>
    <row r="570" spans="1:8" ht="38.25" customHeight="1">
      <c r="A570" s="32" t="s">
        <v>52</v>
      </c>
      <c r="B570" s="33" t="s">
        <v>53</v>
      </c>
      <c r="C570" s="30" t="s">
        <v>54</v>
      </c>
      <c r="D570" s="154" t="s">
        <v>232</v>
      </c>
      <c r="E570" s="52">
        <v>20000</v>
      </c>
      <c r="F570" s="52"/>
      <c r="G570" s="52"/>
      <c r="H570" s="27">
        <f>SUM(E570:F570)-G570</f>
        <v>20000</v>
      </c>
    </row>
    <row r="571" spans="1:8" ht="19.5" customHeight="1">
      <c r="A571" s="34"/>
      <c r="B571" s="35"/>
      <c r="C571" s="318" t="s">
        <v>9</v>
      </c>
      <c r="D571" s="319"/>
      <c r="E571" s="247">
        <f>SUM(E570:E570)</f>
        <v>20000</v>
      </c>
      <c r="F571" s="189">
        <f>SUM(F570:F570)</f>
        <v>0</v>
      </c>
      <c r="G571" s="189">
        <f>SUM(G570:G570)</f>
        <v>0</v>
      </c>
      <c r="H571" s="27">
        <f>SUM(E571:F571)-G571</f>
        <v>20000</v>
      </c>
    </row>
    <row r="572" spans="1:8" ht="25.5" customHeight="1">
      <c r="A572" s="32" t="s">
        <v>52</v>
      </c>
      <c r="B572" s="33" t="s">
        <v>97</v>
      </c>
      <c r="C572" s="30" t="s">
        <v>40</v>
      </c>
      <c r="D572" s="155" t="s">
        <v>230</v>
      </c>
      <c r="E572" s="52">
        <v>160000</v>
      </c>
      <c r="F572" s="52"/>
      <c r="G572" s="52"/>
      <c r="H572" s="27">
        <f>SUM(E572:F572)-G572</f>
        <v>160000</v>
      </c>
    </row>
    <row r="573" spans="1:8" ht="19.5" customHeight="1">
      <c r="A573" s="32"/>
      <c r="B573" s="33"/>
      <c r="C573" s="30" t="s">
        <v>20</v>
      </c>
      <c r="D573" s="30" t="s">
        <v>231</v>
      </c>
      <c r="E573" s="52"/>
      <c r="F573" s="52"/>
      <c r="G573" s="52"/>
      <c r="H573" s="27"/>
    </row>
    <row r="574" spans="1:8" s="44" customFormat="1" ht="19.5" customHeight="1">
      <c r="A574" s="187"/>
      <c r="B574" s="188"/>
      <c r="C574" s="323" t="s">
        <v>9</v>
      </c>
      <c r="D574" s="324"/>
      <c r="E574" s="243">
        <f>SUM(E572:E573)</f>
        <v>160000</v>
      </c>
      <c r="F574" s="181">
        <f>SUM(F572:F573)</f>
        <v>0</v>
      </c>
      <c r="G574" s="181">
        <f>SUM(G572:G573)</f>
        <v>0</v>
      </c>
      <c r="H574" s="181">
        <f>SUM(H572:H573)</f>
        <v>160000</v>
      </c>
    </row>
    <row r="575" spans="1:8" ht="28.5" customHeight="1">
      <c r="A575" s="32" t="s">
        <v>52</v>
      </c>
      <c r="B575" s="33" t="s">
        <v>98</v>
      </c>
      <c r="C575" s="30" t="s">
        <v>44</v>
      </c>
      <c r="D575" s="155" t="s">
        <v>171</v>
      </c>
      <c r="E575" s="52">
        <v>5000</v>
      </c>
      <c r="F575" s="52"/>
      <c r="G575" s="52"/>
      <c r="H575" s="27">
        <f>SUM(E575:F575)-G575</f>
        <v>5000</v>
      </c>
    </row>
    <row r="576" spans="1:8" s="44" customFormat="1" ht="18.75" customHeight="1">
      <c r="A576" s="187"/>
      <c r="B576" s="188"/>
      <c r="C576" s="323" t="s">
        <v>9</v>
      </c>
      <c r="D576" s="324"/>
      <c r="E576" s="247">
        <f>SUM(E575:E575)</f>
        <v>5000</v>
      </c>
      <c r="F576" s="189">
        <f>SUM(F575:F575)</f>
        <v>0</v>
      </c>
      <c r="G576" s="189">
        <f>SUM(G575:G575)</f>
        <v>0</v>
      </c>
      <c r="H576" s="189">
        <f>SUM(H575:H575)</f>
        <v>5000</v>
      </c>
    </row>
    <row r="577" spans="1:8" ht="27" customHeight="1">
      <c r="A577" s="32" t="s">
        <v>52</v>
      </c>
      <c r="B577" s="33" t="s">
        <v>101</v>
      </c>
      <c r="C577" s="30" t="s">
        <v>259</v>
      </c>
      <c r="D577" s="155" t="s">
        <v>260</v>
      </c>
      <c r="E577" s="52">
        <v>2100</v>
      </c>
      <c r="F577" s="52"/>
      <c r="G577" s="52"/>
      <c r="H577" s="27">
        <f>SUM(E577:F577)-G577</f>
        <v>2100</v>
      </c>
    </row>
    <row r="578" spans="1:8" s="44" customFormat="1" ht="19.5" customHeight="1">
      <c r="A578" s="187"/>
      <c r="B578" s="188"/>
      <c r="C578" s="323" t="s">
        <v>9</v>
      </c>
      <c r="D578" s="324"/>
      <c r="E578" s="247">
        <f>SUM(E577:E577)</f>
        <v>2100</v>
      </c>
      <c r="F578" s="189">
        <f>SUM(F577:F577)</f>
        <v>0</v>
      </c>
      <c r="G578" s="189">
        <f>SUM(G577:G577)</f>
        <v>0</v>
      </c>
      <c r="H578" s="189">
        <f>SUM(H577:H577)</f>
        <v>2100</v>
      </c>
    </row>
    <row r="579" spans="1:8" ht="19.5" customHeight="1">
      <c r="A579" s="32" t="s">
        <v>52</v>
      </c>
      <c r="B579" s="33" t="s">
        <v>125</v>
      </c>
      <c r="C579" s="30" t="s">
        <v>8</v>
      </c>
      <c r="D579" s="30" t="s">
        <v>128</v>
      </c>
      <c r="E579" s="52"/>
      <c r="F579" s="52"/>
      <c r="G579" s="52"/>
      <c r="H579" s="27">
        <f>SUM(E579:F579)-G579</f>
        <v>0</v>
      </c>
    </row>
    <row r="580" spans="1:8" s="44" customFormat="1" ht="19.5" customHeight="1">
      <c r="A580" s="187"/>
      <c r="B580" s="188"/>
      <c r="C580" s="323" t="s">
        <v>9</v>
      </c>
      <c r="D580" s="324"/>
      <c r="E580" s="247">
        <f>SUM(E579:E579)</f>
        <v>0</v>
      </c>
      <c r="F580" s="189">
        <f>SUM(F579:F579)</f>
        <v>0</v>
      </c>
      <c r="G580" s="189">
        <f>SUM(G579:G579)</f>
        <v>0</v>
      </c>
      <c r="H580" s="189">
        <f>SUM(H579:H579)</f>
        <v>0</v>
      </c>
    </row>
    <row r="581" spans="1:8" ht="19.5" customHeight="1">
      <c r="A581" s="32" t="s">
        <v>42</v>
      </c>
      <c r="B581" s="33" t="s">
        <v>43</v>
      </c>
      <c r="C581" s="30" t="s">
        <v>12</v>
      </c>
      <c r="D581" s="30" t="s">
        <v>134</v>
      </c>
      <c r="E581" s="52">
        <v>20000</v>
      </c>
      <c r="F581" s="52"/>
      <c r="G581" s="52"/>
      <c r="H581" s="27">
        <f>SUM(E581:F581)-G581</f>
        <v>20000</v>
      </c>
    </row>
    <row r="582" spans="1:8" ht="19.5" customHeight="1">
      <c r="A582" s="32"/>
      <c r="B582" s="33"/>
      <c r="C582" s="30" t="s">
        <v>8</v>
      </c>
      <c r="D582" s="30" t="s">
        <v>128</v>
      </c>
      <c r="E582" s="52">
        <v>22000</v>
      </c>
      <c r="F582" s="52"/>
      <c r="G582" s="52"/>
      <c r="H582" s="27">
        <f>SUM(E582:F582)-G582</f>
        <v>22000</v>
      </c>
    </row>
    <row r="583" spans="1:8" s="44" customFormat="1" ht="19.5" customHeight="1">
      <c r="A583" s="190"/>
      <c r="B583" s="191"/>
      <c r="C583" s="323" t="s">
        <v>9</v>
      </c>
      <c r="D583" s="324"/>
      <c r="E583" s="247">
        <f>SUM(E581:E582)</f>
        <v>42000</v>
      </c>
      <c r="F583" s="189">
        <f>SUM(F581:F582)</f>
        <v>0</v>
      </c>
      <c r="G583" s="189">
        <f>SUM(G581:G582)</f>
        <v>0</v>
      </c>
      <c r="H583" s="189">
        <f>SUM(H581:H582)</f>
        <v>42000</v>
      </c>
    </row>
    <row r="584" spans="1:8" ht="19.5" customHeight="1">
      <c r="A584" s="32" t="s">
        <v>42</v>
      </c>
      <c r="B584" s="33" t="s">
        <v>45</v>
      </c>
      <c r="C584" s="30" t="s">
        <v>259</v>
      </c>
      <c r="D584" s="155" t="s">
        <v>260</v>
      </c>
      <c r="E584" s="52">
        <v>30000</v>
      </c>
      <c r="F584" s="52"/>
      <c r="G584" s="52"/>
      <c r="H584" s="27">
        <f>SUM(E584:F584)-G584</f>
        <v>30000</v>
      </c>
    </row>
    <row r="585" spans="1:8" ht="19.5" customHeight="1">
      <c r="A585" s="32"/>
      <c r="B585" s="33"/>
      <c r="C585" s="318" t="s">
        <v>9</v>
      </c>
      <c r="D585" s="319"/>
      <c r="E585" s="247">
        <f>SUM(E584:E584)</f>
        <v>30000</v>
      </c>
      <c r="F585" s="189">
        <f>SUM(F584:F584)</f>
        <v>0</v>
      </c>
      <c r="G585" s="189">
        <f>SUM(G584:G584)</f>
        <v>0</v>
      </c>
      <c r="H585" s="31">
        <f>SUM(H584:H584)</f>
        <v>30000</v>
      </c>
    </row>
    <row r="586" spans="1:8" ht="19.5" customHeight="1">
      <c r="A586" s="32" t="s">
        <v>46</v>
      </c>
      <c r="B586" s="33" t="s">
        <v>102</v>
      </c>
      <c r="C586" s="30" t="s">
        <v>12</v>
      </c>
      <c r="D586" s="30" t="s">
        <v>134</v>
      </c>
      <c r="E586" s="52">
        <v>10000</v>
      </c>
      <c r="F586" s="52"/>
      <c r="G586" s="52"/>
      <c r="H586" s="27">
        <f>SUM(E586:F586)-G586</f>
        <v>10000</v>
      </c>
    </row>
    <row r="587" spans="1:8" ht="19.5" customHeight="1">
      <c r="A587" s="32"/>
      <c r="B587" s="33"/>
      <c r="C587" s="30" t="s">
        <v>8</v>
      </c>
      <c r="D587" s="30" t="s">
        <v>128</v>
      </c>
      <c r="E587" s="52">
        <v>20000</v>
      </c>
      <c r="F587" s="52"/>
      <c r="G587" s="52"/>
      <c r="H587" s="27">
        <f>SUM(E587:F587)-G587</f>
        <v>20000</v>
      </c>
    </row>
    <row r="588" spans="1:8" s="44" customFormat="1" ht="19.5" customHeight="1" thickBot="1">
      <c r="A588" s="190"/>
      <c r="B588" s="191"/>
      <c r="C588" s="363" t="s">
        <v>9</v>
      </c>
      <c r="D588" s="364"/>
      <c r="E588" s="247">
        <f>SUM(E586:E587)</f>
        <v>30000</v>
      </c>
      <c r="F588" s="189">
        <f>SUM(F586:F587)</f>
        <v>0</v>
      </c>
      <c r="G588" s="189">
        <f>SUM(G586:G587)</f>
        <v>0</v>
      </c>
      <c r="H588" s="189">
        <f>SUM(H586:H587)</f>
        <v>30000</v>
      </c>
    </row>
    <row r="589" spans="1:9" s="275" customFormat="1" ht="19.5" customHeight="1" thickBot="1">
      <c r="A589" s="320" t="s">
        <v>2</v>
      </c>
      <c r="B589" s="314"/>
      <c r="C589" s="315"/>
      <c r="D589" s="273"/>
      <c r="E589" s="248">
        <f>SUM(E469,E471,E475,E478,E479,E482,E485,E487,E489,E494,E501,E522,E532,E537,E543,E545,E547)+SUM(E553,E555,E559,E563,E567,E569,E571,E574,E576,E578,E580,E583,E584,E588)</f>
        <v>6619394</v>
      </c>
      <c r="F589" s="274">
        <f>SUM(F469,F471,F475,F478,F479,F482,F485,F487,F489,F494,F501,F522,F532,F537,F543,F545,F547)+SUM(F553,F555,F559,F561,F563,F567,F569,F571,F574,F576,F578,F580,F583,F584,F588)</f>
        <v>0</v>
      </c>
      <c r="G589" s="274">
        <f>SUM(G469,G471,G475,G478,G479,G482,G485,G487,G489,G494,G501,G522,G532,G537,G543,G545,G547)+SUM(G553,G555,G559,G561,G563,G567,G569,G571,G574,G576,G578,G580,G583,G584,G588)</f>
        <v>0</v>
      </c>
      <c r="H589" s="274">
        <f>SUM(H469,H471,H475,H478,H479,H482,H485,H487,H489,H494,H501,H522,H532,H537,H543,H545,H547)+SUM(H553,H555,H559,H561,H563,H567,H569,H571,H574,H576,H578,H580,H583,H584,H588)</f>
        <v>6619394</v>
      </c>
      <c r="I589" s="274"/>
    </row>
    <row r="590" spans="1:8" s="44" customFormat="1" ht="19.5" customHeight="1" thickBot="1">
      <c r="A590" s="42"/>
      <c r="B590" s="42"/>
      <c r="C590" s="42"/>
      <c r="D590" s="42"/>
      <c r="E590" s="249"/>
      <c r="F590" s="249"/>
      <c r="G590" s="249"/>
      <c r="H590" s="43"/>
    </row>
    <row r="591" spans="1:8" s="44" customFormat="1" ht="19.5" customHeight="1" thickBot="1">
      <c r="A591" s="45"/>
      <c r="B591" s="46"/>
      <c r="C591" s="46"/>
      <c r="D591" s="46"/>
      <c r="E591" s="250"/>
      <c r="F591" s="250"/>
      <c r="G591" s="250"/>
      <c r="H591" s="47"/>
    </row>
    <row r="592" spans="1:8" ht="18.75" thickBot="1">
      <c r="A592" s="41"/>
      <c r="B592" s="2"/>
      <c r="C592" s="60"/>
      <c r="D592" s="168" t="s">
        <v>104</v>
      </c>
      <c r="E592" s="251"/>
      <c r="F592" s="251"/>
      <c r="G592" s="251"/>
      <c r="H592" s="138"/>
    </row>
    <row r="593" spans="1:8" ht="12.75" customHeight="1">
      <c r="A593" s="56" t="s">
        <v>0</v>
      </c>
      <c r="B593" s="58"/>
      <c r="C593" s="59"/>
      <c r="D593" s="59"/>
      <c r="E593" s="252" t="s">
        <v>1</v>
      </c>
      <c r="F593" s="252" t="s">
        <v>1</v>
      </c>
      <c r="G593" s="252" t="s">
        <v>1</v>
      </c>
      <c r="H593" s="139" t="s">
        <v>1</v>
      </c>
    </row>
    <row r="594" spans="1:8" ht="13.5" thickBot="1">
      <c r="A594" s="57"/>
      <c r="B594" s="53"/>
      <c r="C594" s="54"/>
      <c r="D594" s="54"/>
      <c r="E594" s="253"/>
      <c r="F594" s="253"/>
      <c r="G594" s="253"/>
      <c r="H594" s="135"/>
    </row>
    <row r="595" spans="1:8" ht="13.5" thickBot="1">
      <c r="A595" s="3" t="s">
        <v>3</v>
      </c>
      <c r="B595" s="4" t="s">
        <v>4</v>
      </c>
      <c r="C595" s="5" t="s">
        <v>5</v>
      </c>
      <c r="D595" s="5" t="s">
        <v>5</v>
      </c>
      <c r="E595" s="254"/>
      <c r="F595" s="254"/>
      <c r="G595" s="254"/>
      <c r="H595" s="136"/>
    </row>
    <row r="596" spans="1:8" ht="13.5" thickBot="1">
      <c r="A596" s="6">
        <v>1</v>
      </c>
      <c r="B596" s="7">
        <v>2</v>
      </c>
      <c r="C596" s="8">
        <v>3</v>
      </c>
      <c r="D596" s="8">
        <v>3</v>
      </c>
      <c r="E596" s="255">
        <v>4</v>
      </c>
      <c r="F596" s="255">
        <v>4</v>
      </c>
      <c r="G596" s="255">
        <v>4</v>
      </c>
      <c r="H596" s="137">
        <v>4</v>
      </c>
    </row>
    <row r="597" spans="1:8" ht="19.5" customHeight="1">
      <c r="A597" s="18" t="s">
        <v>58</v>
      </c>
      <c r="B597" s="19" t="s">
        <v>59</v>
      </c>
      <c r="C597" s="24" t="s">
        <v>29</v>
      </c>
      <c r="D597" s="24" t="s">
        <v>29</v>
      </c>
      <c r="E597" s="245">
        <v>11100</v>
      </c>
      <c r="F597" s="245"/>
      <c r="G597" s="245"/>
      <c r="H597" s="25">
        <f aca="true" t="shared" si="65" ref="H597:H604">SUM(E597:F597)-G597</f>
        <v>11100</v>
      </c>
    </row>
    <row r="598" spans="1:8" ht="19.5" customHeight="1">
      <c r="A598" s="18"/>
      <c r="B598" s="19"/>
      <c r="C598" s="24" t="s">
        <v>60</v>
      </c>
      <c r="D598" s="24" t="s">
        <v>60</v>
      </c>
      <c r="E598" s="245"/>
      <c r="F598" s="245"/>
      <c r="G598" s="245"/>
      <c r="H598" s="25">
        <f t="shared" si="65"/>
        <v>0</v>
      </c>
    </row>
    <row r="599" spans="1:8" ht="19.5" customHeight="1">
      <c r="A599" s="18"/>
      <c r="B599" s="19"/>
      <c r="C599" s="24" t="s">
        <v>20</v>
      </c>
      <c r="D599" s="24" t="s">
        <v>20</v>
      </c>
      <c r="E599" s="245">
        <v>701400</v>
      </c>
      <c r="F599" s="245"/>
      <c r="G599" s="245"/>
      <c r="H599" s="25">
        <f t="shared" si="65"/>
        <v>701400</v>
      </c>
    </row>
    <row r="600" spans="1:8" ht="19.5" customHeight="1">
      <c r="A600" s="18"/>
      <c r="B600" s="19"/>
      <c r="C600" s="24" t="s">
        <v>313</v>
      </c>
      <c r="D600" s="24"/>
      <c r="E600" s="245"/>
      <c r="F600" s="245"/>
      <c r="G600" s="245"/>
      <c r="H600" s="25">
        <f t="shared" si="65"/>
        <v>0</v>
      </c>
    </row>
    <row r="601" spans="1:8" ht="19.5" customHeight="1">
      <c r="A601" s="18"/>
      <c r="B601" s="19"/>
      <c r="C601" s="24" t="s">
        <v>21</v>
      </c>
      <c r="D601" s="24" t="s">
        <v>21</v>
      </c>
      <c r="E601" s="245">
        <v>60000</v>
      </c>
      <c r="F601" s="245"/>
      <c r="G601" s="245"/>
      <c r="H601" s="25">
        <f t="shared" si="65"/>
        <v>60000</v>
      </c>
    </row>
    <row r="602" spans="1:8" ht="19.5" customHeight="1">
      <c r="A602" s="18"/>
      <c r="B602" s="19"/>
      <c r="C602" s="24" t="s">
        <v>22</v>
      </c>
      <c r="D602" s="24" t="s">
        <v>22</v>
      </c>
      <c r="E602" s="245">
        <v>140800</v>
      </c>
      <c r="F602" s="245"/>
      <c r="G602" s="245"/>
      <c r="H602" s="25">
        <f t="shared" si="65"/>
        <v>140800</v>
      </c>
    </row>
    <row r="603" spans="1:8" ht="19.5" customHeight="1">
      <c r="A603" s="18"/>
      <c r="B603" s="19"/>
      <c r="C603" s="24" t="s">
        <v>23</v>
      </c>
      <c r="D603" s="24" t="s">
        <v>23</v>
      </c>
      <c r="E603" s="245">
        <v>20900</v>
      </c>
      <c r="F603" s="245"/>
      <c r="G603" s="245"/>
      <c r="H603" s="25">
        <f t="shared" si="65"/>
        <v>20900</v>
      </c>
    </row>
    <row r="604" spans="1:8" ht="19.5" customHeight="1">
      <c r="A604" s="18"/>
      <c r="B604" s="19"/>
      <c r="C604" s="24" t="s">
        <v>61</v>
      </c>
      <c r="D604" s="24" t="s">
        <v>61</v>
      </c>
      <c r="E604" s="245">
        <v>10000</v>
      </c>
      <c r="F604" s="245"/>
      <c r="G604" s="245"/>
      <c r="H604" s="25">
        <f t="shared" si="65"/>
        <v>10000</v>
      </c>
    </row>
    <row r="605" spans="1:8" ht="19.5" customHeight="1">
      <c r="A605" s="18"/>
      <c r="B605" s="19"/>
      <c r="C605" s="24" t="s">
        <v>12</v>
      </c>
      <c r="D605" s="24" t="s">
        <v>12</v>
      </c>
      <c r="E605" s="245">
        <v>283500</v>
      </c>
      <c r="F605" s="245"/>
      <c r="G605" s="245"/>
      <c r="H605" s="25">
        <f aca="true" t="shared" si="66" ref="H605:H615">SUM(E605:F605)-G605</f>
        <v>283500</v>
      </c>
    </row>
    <row r="606" spans="1:8" ht="19.5" customHeight="1">
      <c r="A606" s="18"/>
      <c r="B606" s="19"/>
      <c r="C606" s="24" t="s">
        <v>30</v>
      </c>
      <c r="D606" s="24" t="s">
        <v>30</v>
      </c>
      <c r="E606" s="245">
        <v>35500</v>
      </c>
      <c r="F606" s="245"/>
      <c r="G606" s="245"/>
      <c r="H606" s="25">
        <f t="shared" si="66"/>
        <v>35500</v>
      </c>
    </row>
    <row r="607" spans="1:8" ht="19.5" customHeight="1">
      <c r="A607" s="18"/>
      <c r="B607" s="19"/>
      <c r="C607" s="20" t="s">
        <v>31</v>
      </c>
      <c r="D607" s="20" t="s">
        <v>31</v>
      </c>
      <c r="E607" s="256">
        <v>208200</v>
      </c>
      <c r="F607" s="256"/>
      <c r="G607" s="256"/>
      <c r="H607" s="25">
        <f t="shared" si="66"/>
        <v>208200</v>
      </c>
    </row>
    <row r="608" spans="1:8" ht="19.5" customHeight="1">
      <c r="A608" s="18"/>
      <c r="B608" s="19"/>
      <c r="C608" s="20" t="s">
        <v>8</v>
      </c>
      <c r="D608" s="20" t="s">
        <v>8</v>
      </c>
      <c r="E608" s="256">
        <v>211100</v>
      </c>
      <c r="F608" s="256"/>
      <c r="G608" s="256"/>
      <c r="H608" s="25">
        <f t="shared" si="66"/>
        <v>211100</v>
      </c>
    </row>
    <row r="609" spans="1:8" ht="19.5" customHeight="1">
      <c r="A609" s="18"/>
      <c r="B609" s="19"/>
      <c r="C609" s="20" t="s">
        <v>26</v>
      </c>
      <c r="D609" s="20" t="s">
        <v>26</v>
      </c>
      <c r="E609" s="256">
        <v>4000</v>
      </c>
      <c r="F609" s="256"/>
      <c r="G609" s="256"/>
      <c r="H609" s="25">
        <f t="shared" si="66"/>
        <v>4000</v>
      </c>
    </row>
    <row r="610" spans="1:8" ht="19.5" customHeight="1">
      <c r="A610" s="21"/>
      <c r="B610" s="22"/>
      <c r="C610" s="26" t="s">
        <v>32</v>
      </c>
      <c r="D610" s="26" t="s">
        <v>32</v>
      </c>
      <c r="E610" s="245">
        <v>24300</v>
      </c>
      <c r="F610" s="245"/>
      <c r="G610" s="245"/>
      <c r="H610" s="25">
        <f t="shared" si="66"/>
        <v>24300</v>
      </c>
    </row>
    <row r="611" spans="1:8" ht="19.5" customHeight="1">
      <c r="A611" s="28"/>
      <c r="B611" s="29"/>
      <c r="C611" s="30" t="s">
        <v>33</v>
      </c>
      <c r="D611" s="30" t="s">
        <v>33</v>
      </c>
      <c r="E611" s="52">
        <v>24300</v>
      </c>
      <c r="F611" s="52"/>
      <c r="G611" s="52"/>
      <c r="H611" s="25">
        <f t="shared" si="66"/>
        <v>24300</v>
      </c>
    </row>
    <row r="612" spans="1:8" ht="19.5" customHeight="1">
      <c r="A612" s="28"/>
      <c r="B612" s="29"/>
      <c r="C612" s="30" t="s">
        <v>34</v>
      </c>
      <c r="D612" s="30" t="s">
        <v>34</v>
      </c>
      <c r="E612" s="52">
        <v>21600</v>
      </c>
      <c r="F612" s="52"/>
      <c r="G612" s="52"/>
      <c r="H612" s="25">
        <f t="shared" si="66"/>
        <v>21600</v>
      </c>
    </row>
    <row r="613" spans="1:8" ht="19.5" customHeight="1">
      <c r="A613" s="21"/>
      <c r="B613" s="22"/>
      <c r="C613" s="26" t="s">
        <v>62</v>
      </c>
      <c r="D613" s="26" t="s">
        <v>62</v>
      </c>
      <c r="E613" s="245">
        <v>7000</v>
      </c>
      <c r="F613" s="245"/>
      <c r="G613" s="245"/>
      <c r="H613" s="25">
        <f t="shared" si="66"/>
        <v>7000</v>
      </c>
    </row>
    <row r="614" spans="1:8" ht="19.5" customHeight="1">
      <c r="A614" s="28"/>
      <c r="B614" s="29"/>
      <c r="C614" s="30" t="s">
        <v>63</v>
      </c>
      <c r="D614" s="30" t="s">
        <v>63</v>
      </c>
      <c r="E614" s="52">
        <v>304</v>
      </c>
      <c r="F614" s="52"/>
      <c r="G614" s="52"/>
      <c r="H614" s="25">
        <f t="shared" si="66"/>
        <v>304</v>
      </c>
    </row>
    <row r="615" spans="1:8" ht="19.5" customHeight="1">
      <c r="A615" s="28"/>
      <c r="B615" s="29"/>
      <c r="C615" s="30" t="s">
        <v>64</v>
      </c>
      <c r="D615" s="30" t="s">
        <v>64</v>
      </c>
      <c r="E615" s="52">
        <v>2091186</v>
      </c>
      <c r="F615" s="52"/>
      <c r="G615" s="52"/>
      <c r="H615" s="25">
        <f t="shared" si="66"/>
        <v>2091186</v>
      </c>
    </row>
    <row r="616" spans="1:8" ht="19.5" customHeight="1">
      <c r="A616" s="28"/>
      <c r="B616" s="29"/>
      <c r="C616" s="30" t="s">
        <v>336</v>
      </c>
      <c r="D616" s="30"/>
      <c r="E616" s="52"/>
      <c r="F616" s="52"/>
      <c r="G616" s="52"/>
      <c r="H616" s="25">
        <f>SUM(E616:F616)-G616</f>
        <v>0</v>
      </c>
    </row>
    <row r="617" spans="1:8" ht="19.5" customHeight="1">
      <c r="A617" s="28"/>
      <c r="B617" s="29"/>
      <c r="C617" s="30" t="s">
        <v>337</v>
      </c>
      <c r="D617" s="30"/>
      <c r="E617" s="52"/>
      <c r="F617" s="52"/>
      <c r="G617" s="52"/>
      <c r="H617" s="25">
        <f>SUM(E617:F617)-G617</f>
        <v>0</v>
      </c>
    </row>
    <row r="618" spans="1:8" ht="19.5" customHeight="1" thickBot="1">
      <c r="A618" s="21"/>
      <c r="B618" s="22"/>
      <c r="C618" s="37" t="s">
        <v>9</v>
      </c>
      <c r="D618" s="37" t="s">
        <v>9</v>
      </c>
      <c r="E618" s="243">
        <f>SUM(E597:E617)</f>
        <v>3855190</v>
      </c>
      <c r="F618" s="243">
        <f>SUM(F597:F617)</f>
        <v>0</v>
      </c>
      <c r="G618" s="243">
        <f>SUM(G597:G617)</f>
        <v>0</v>
      </c>
      <c r="H618" s="23">
        <f>SUM(H597:H617)</f>
        <v>3855190</v>
      </c>
    </row>
    <row r="619" spans="1:8" s="275" customFormat="1" ht="19.5" customHeight="1" thickBot="1">
      <c r="A619" s="273" t="s">
        <v>2</v>
      </c>
      <c r="B619" s="273"/>
      <c r="C619" s="273"/>
      <c r="D619" s="273"/>
      <c r="E619" s="248">
        <f>SUM(E618)</f>
        <v>3855190</v>
      </c>
      <c r="F619" s="274">
        <f>SUM(F618)</f>
        <v>0</v>
      </c>
      <c r="G619" s="274">
        <f>SUM(G618)</f>
        <v>0</v>
      </c>
      <c r="H619" s="274">
        <f>SUM(H618)</f>
        <v>3855190</v>
      </c>
    </row>
    <row r="620" spans="1:8" s="44" customFormat="1" ht="19.5" customHeight="1">
      <c r="A620" s="161"/>
      <c r="B620" s="162"/>
      <c r="C620" s="162"/>
      <c r="D620" s="162"/>
      <c r="E620" s="257"/>
      <c r="F620" s="257"/>
      <c r="G620" s="257"/>
      <c r="H620" s="163"/>
    </row>
    <row r="621" spans="1:8" ht="41.25" customHeight="1" thickBot="1">
      <c r="A621" s="164"/>
      <c r="B621" s="352" t="s">
        <v>233</v>
      </c>
      <c r="C621" s="352"/>
      <c r="D621" s="352"/>
      <c r="E621" s="352"/>
      <c r="F621" s="149"/>
      <c r="G621" s="149"/>
      <c r="H621" s="144"/>
    </row>
    <row r="622" spans="1:8" ht="12.75" customHeight="1">
      <c r="A622" s="343" t="s">
        <v>0</v>
      </c>
      <c r="B622" s="344"/>
      <c r="C622" s="345"/>
      <c r="D622" s="349" t="s">
        <v>126</v>
      </c>
      <c r="E622" s="334" t="s">
        <v>1</v>
      </c>
      <c r="F622" s="334" t="s">
        <v>1</v>
      </c>
      <c r="G622" s="334" t="s">
        <v>1</v>
      </c>
      <c r="H622" s="328" t="s">
        <v>1</v>
      </c>
    </row>
    <row r="623" spans="1:8" ht="13.5" thickBot="1">
      <c r="A623" s="346"/>
      <c r="B623" s="347"/>
      <c r="C623" s="348"/>
      <c r="D623" s="350"/>
      <c r="E623" s="335"/>
      <c r="F623" s="335"/>
      <c r="G623" s="335"/>
      <c r="H623" s="329"/>
    </row>
    <row r="624" spans="1:8" ht="13.5" thickBot="1">
      <c r="A624" s="3" t="s">
        <v>3</v>
      </c>
      <c r="B624" s="4" t="s">
        <v>4</v>
      </c>
      <c r="C624" s="5" t="s">
        <v>5</v>
      </c>
      <c r="D624" s="351"/>
      <c r="E624" s="336"/>
      <c r="F624" s="336"/>
      <c r="G624" s="336"/>
      <c r="H624" s="330"/>
    </row>
    <row r="625" spans="1:8" ht="13.5" thickBot="1">
      <c r="A625" s="6">
        <v>1</v>
      </c>
      <c r="B625" s="7">
        <v>2</v>
      </c>
      <c r="C625" s="8">
        <v>3</v>
      </c>
      <c r="D625" s="8">
        <v>4</v>
      </c>
      <c r="E625" s="258">
        <v>5</v>
      </c>
      <c r="F625" s="258">
        <v>5</v>
      </c>
      <c r="G625" s="258">
        <v>5</v>
      </c>
      <c r="H625" s="160">
        <v>5</v>
      </c>
    </row>
    <row r="626" spans="1:8" ht="34.5" customHeight="1">
      <c r="A626" s="18" t="s">
        <v>17</v>
      </c>
      <c r="B626" s="19" t="s">
        <v>65</v>
      </c>
      <c r="C626" s="20" t="s">
        <v>29</v>
      </c>
      <c r="D626" s="159" t="s">
        <v>158</v>
      </c>
      <c r="E626" s="256">
        <v>300</v>
      </c>
      <c r="F626" s="256"/>
      <c r="G626" s="256"/>
      <c r="H626" s="9">
        <f>SUM(E626:F626)-G626</f>
        <v>300</v>
      </c>
    </row>
    <row r="627" spans="1:8" ht="34.5" customHeight="1">
      <c r="A627" s="18"/>
      <c r="B627" s="19"/>
      <c r="C627" s="20" t="s">
        <v>20</v>
      </c>
      <c r="D627" s="20" t="s">
        <v>129</v>
      </c>
      <c r="E627" s="256">
        <v>48000</v>
      </c>
      <c r="F627" s="256"/>
      <c r="G627" s="256"/>
      <c r="H627" s="9">
        <f aca="true" t="shared" si="67" ref="H627:H638">SUM(E627:F627)-G627</f>
        <v>48000</v>
      </c>
    </row>
    <row r="628" spans="1:8" ht="34.5" customHeight="1">
      <c r="A628" s="18"/>
      <c r="B628" s="19"/>
      <c r="C628" s="20" t="s">
        <v>313</v>
      </c>
      <c r="D628" s="20" t="s">
        <v>309</v>
      </c>
      <c r="E628" s="256"/>
      <c r="F628" s="256"/>
      <c r="G628" s="256"/>
      <c r="H628" s="9">
        <f t="shared" si="67"/>
        <v>0</v>
      </c>
    </row>
    <row r="629" spans="1:8" ht="34.5" customHeight="1">
      <c r="A629" s="18"/>
      <c r="B629" s="19"/>
      <c r="C629" s="20" t="s">
        <v>57</v>
      </c>
      <c r="D629" s="159" t="s">
        <v>130</v>
      </c>
      <c r="E629" s="256">
        <v>88282</v>
      </c>
      <c r="F629" s="256"/>
      <c r="G629" s="256"/>
      <c r="H629" s="9">
        <f t="shared" si="67"/>
        <v>88282</v>
      </c>
    </row>
    <row r="630" spans="1:8" ht="34.5" customHeight="1">
      <c r="A630" s="18"/>
      <c r="B630" s="19"/>
      <c r="C630" s="20" t="s">
        <v>21</v>
      </c>
      <c r="D630" s="20" t="s">
        <v>227</v>
      </c>
      <c r="E630" s="256">
        <v>10285</v>
      </c>
      <c r="F630" s="256"/>
      <c r="G630" s="256"/>
      <c r="H630" s="9">
        <f t="shared" si="67"/>
        <v>10285</v>
      </c>
    </row>
    <row r="631" spans="1:8" ht="34.5" customHeight="1">
      <c r="A631" s="18"/>
      <c r="B631" s="19"/>
      <c r="C631" s="20" t="s">
        <v>22</v>
      </c>
      <c r="D631" s="20" t="s">
        <v>132</v>
      </c>
      <c r="E631" s="256">
        <v>26660</v>
      </c>
      <c r="F631" s="256"/>
      <c r="G631" s="256"/>
      <c r="H631" s="9">
        <f t="shared" si="67"/>
        <v>26660</v>
      </c>
    </row>
    <row r="632" spans="1:8" ht="34.5" customHeight="1">
      <c r="A632" s="18"/>
      <c r="B632" s="19"/>
      <c r="C632" s="20" t="s">
        <v>23</v>
      </c>
      <c r="D632" s="20" t="s">
        <v>133</v>
      </c>
      <c r="E632" s="256">
        <v>3592</v>
      </c>
      <c r="F632" s="256"/>
      <c r="G632" s="256"/>
      <c r="H632" s="9">
        <f t="shared" si="67"/>
        <v>3592</v>
      </c>
    </row>
    <row r="633" spans="1:8" ht="34.5" customHeight="1">
      <c r="A633" s="18"/>
      <c r="B633" s="19"/>
      <c r="C633" s="20" t="s">
        <v>12</v>
      </c>
      <c r="D633" s="20" t="s">
        <v>134</v>
      </c>
      <c r="E633" s="256">
        <v>10871</v>
      </c>
      <c r="F633" s="256"/>
      <c r="G633" s="256"/>
      <c r="H633" s="9">
        <f t="shared" si="67"/>
        <v>10871</v>
      </c>
    </row>
    <row r="634" spans="1:8" ht="34.5" customHeight="1">
      <c r="A634" s="18"/>
      <c r="B634" s="19"/>
      <c r="C634" s="20" t="s">
        <v>31</v>
      </c>
      <c r="D634" s="20" t="s">
        <v>136</v>
      </c>
      <c r="E634" s="256">
        <v>10000</v>
      </c>
      <c r="F634" s="256"/>
      <c r="G634" s="256"/>
      <c r="H634" s="9">
        <f t="shared" si="67"/>
        <v>10000</v>
      </c>
    </row>
    <row r="635" spans="1:8" ht="34.5" customHeight="1">
      <c r="A635" s="18"/>
      <c r="B635" s="19"/>
      <c r="C635" s="20" t="s">
        <v>8</v>
      </c>
      <c r="D635" s="20" t="s">
        <v>128</v>
      </c>
      <c r="E635" s="256">
        <v>6400</v>
      </c>
      <c r="F635" s="256"/>
      <c r="G635" s="256"/>
      <c r="H635" s="9">
        <f t="shared" si="67"/>
        <v>6400</v>
      </c>
    </row>
    <row r="636" spans="1:8" ht="34.5" customHeight="1">
      <c r="A636" s="18"/>
      <c r="B636" s="19"/>
      <c r="C636" s="20" t="s">
        <v>26</v>
      </c>
      <c r="D636" s="20" t="s">
        <v>137</v>
      </c>
      <c r="E636" s="256">
        <v>5000</v>
      </c>
      <c r="F636" s="256"/>
      <c r="G636" s="256"/>
      <c r="H636" s="9">
        <f t="shared" si="67"/>
        <v>5000</v>
      </c>
    </row>
    <row r="637" spans="1:8" ht="34.5" customHeight="1">
      <c r="A637" s="18"/>
      <c r="B637" s="19"/>
      <c r="C637" s="20" t="s">
        <v>33</v>
      </c>
      <c r="D637" s="20" t="s">
        <v>226</v>
      </c>
      <c r="E637" s="256">
        <v>3610</v>
      </c>
      <c r="F637" s="256"/>
      <c r="G637" s="256"/>
      <c r="H637" s="9">
        <f t="shared" si="67"/>
        <v>3610</v>
      </c>
    </row>
    <row r="638" spans="1:8" ht="34.5" customHeight="1">
      <c r="A638" s="18"/>
      <c r="B638" s="19"/>
      <c r="C638" s="20" t="s">
        <v>35</v>
      </c>
      <c r="D638" s="20" t="s">
        <v>250</v>
      </c>
      <c r="E638" s="256">
        <v>4000</v>
      </c>
      <c r="F638" s="256"/>
      <c r="G638" s="256"/>
      <c r="H638" s="9">
        <f t="shared" si="67"/>
        <v>4000</v>
      </c>
    </row>
    <row r="639" spans="1:8" ht="34.5" customHeight="1" thickBot="1">
      <c r="A639" s="316" t="s">
        <v>9</v>
      </c>
      <c r="B639" s="317"/>
      <c r="C639" s="317"/>
      <c r="D639" s="342"/>
      <c r="E639" s="243">
        <f>SUM(E626:E638)</f>
        <v>217000</v>
      </c>
      <c r="F639" s="243">
        <f>SUM(F626:F638)</f>
        <v>0</v>
      </c>
      <c r="G639" s="243">
        <f>SUM(G626:G638)</f>
        <v>0</v>
      </c>
      <c r="H639" s="23">
        <f>SUM(H626:H638)</f>
        <v>217000</v>
      </c>
    </row>
    <row r="640" spans="1:8" s="275" customFormat="1" ht="19.5" customHeight="1" thickBot="1">
      <c r="A640" s="273" t="s">
        <v>2</v>
      </c>
      <c r="B640" s="273"/>
      <c r="C640" s="273"/>
      <c r="D640" s="273"/>
      <c r="E640" s="248">
        <f>SUM(E639)</f>
        <v>217000</v>
      </c>
      <c r="F640" s="274">
        <f>SUM(F639)</f>
        <v>0</v>
      </c>
      <c r="G640" s="274">
        <f>SUM(G639)</f>
        <v>0</v>
      </c>
      <c r="H640" s="274">
        <f>SUM(H639)</f>
        <v>217000</v>
      </c>
    </row>
    <row r="641" spans="1:8" s="44" customFormat="1" ht="19.5" customHeight="1" thickBot="1">
      <c r="A641" s="45"/>
      <c r="B641" s="46"/>
      <c r="C641" s="46"/>
      <c r="D641" s="46"/>
      <c r="E641" s="250"/>
      <c r="F641" s="250"/>
      <c r="G641" s="250"/>
      <c r="H641" s="47"/>
    </row>
    <row r="642" spans="1:8" ht="18.75" thickBot="1">
      <c r="A642" s="41"/>
      <c r="B642" s="2"/>
      <c r="C642" s="60"/>
      <c r="D642" s="168" t="s">
        <v>105</v>
      </c>
      <c r="E642" s="251"/>
      <c r="F642" s="251"/>
      <c r="G642" s="251"/>
      <c r="H642" s="138"/>
    </row>
    <row r="643" spans="1:8" ht="12.75" customHeight="1">
      <c r="A643" s="56" t="s">
        <v>0</v>
      </c>
      <c r="B643" s="58"/>
      <c r="C643" s="59"/>
      <c r="D643" s="59"/>
      <c r="E643" s="252" t="s">
        <v>1</v>
      </c>
      <c r="F643" s="252" t="s">
        <v>1</v>
      </c>
      <c r="G643" s="252" t="s">
        <v>1</v>
      </c>
      <c r="H643" s="139" t="s">
        <v>1</v>
      </c>
    </row>
    <row r="644" spans="1:8" ht="13.5" thickBot="1">
      <c r="A644" s="57"/>
      <c r="B644" s="53"/>
      <c r="C644" s="54"/>
      <c r="D644" s="54"/>
      <c r="E644" s="253"/>
      <c r="F644" s="253"/>
      <c r="G644" s="253"/>
      <c r="H644" s="135"/>
    </row>
    <row r="645" spans="1:8" ht="13.5" thickBot="1">
      <c r="A645" s="3" t="s">
        <v>3</v>
      </c>
      <c r="B645" s="4" t="s">
        <v>4</v>
      </c>
      <c r="C645" s="5" t="s">
        <v>5</v>
      </c>
      <c r="D645" s="5" t="s">
        <v>5</v>
      </c>
      <c r="E645" s="254"/>
      <c r="F645" s="254"/>
      <c r="G645" s="254"/>
      <c r="H645" s="136"/>
    </row>
    <row r="646" spans="1:8" ht="13.5" thickBot="1">
      <c r="A646" s="6">
        <v>1</v>
      </c>
      <c r="B646" s="7">
        <v>2</v>
      </c>
      <c r="C646" s="8">
        <v>3</v>
      </c>
      <c r="D646" s="8">
        <v>3</v>
      </c>
      <c r="E646" s="255">
        <v>4</v>
      </c>
      <c r="F646" s="255">
        <v>4</v>
      </c>
      <c r="G646" s="255">
        <v>4</v>
      </c>
      <c r="H646" s="137">
        <v>4</v>
      </c>
    </row>
    <row r="647" spans="1:8" ht="19.5" customHeight="1">
      <c r="A647" s="18" t="s">
        <v>37</v>
      </c>
      <c r="B647" s="19" t="s">
        <v>68</v>
      </c>
      <c r="C647" s="24" t="s">
        <v>29</v>
      </c>
      <c r="D647" s="24" t="s">
        <v>29</v>
      </c>
      <c r="E647" s="245">
        <v>0</v>
      </c>
      <c r="F647" s="245">
        <v>0</v>
      </c>
      <c r="G647" s="245">
        <v>0</v>
      </c>
      <c r="H647" s="25">
        <v>0</v>
      </c>
    </row>
    <row r="648" spans="1:8" ht="19.5" customHeight="1">
      <c r="A648" s="18"/>
      <c r="B648" s="19"/>
      <c r="C648" s="24" t="s">
        <v>25</v>
      </c>
      <c r="D648" s="24" t="s">
        <v>25</v>
      </c>
      <c r="E648" s="245">
        <v>0</v>
      </c>
      <c r="F648" s="245">
        <v>0</v>
      </c>
      <c r="G648" s="245">
        <v>0</v>
      </c>
      <c r="H648" s="25">
        <v>0</v>
      </c>
    </row>
    <row r="649" spans="1:8" ht="19.5" customHeight="1">
      <c r="A649" s="18"/>
      <c r="B649" s="19"/>
      <c r="C649" s="24" t="s">
        <v>20</v>
      </c>
      <c r="D649" s="24" t="s">
        <v>20</v>
      </c>
      <c r="E649" s="245">
        <v>0</v>
      </c>
      <c r="F649" s="245">
        <v>0</v>
      </c>
      <c r="G649" s="245">
        <v>0</v>
      </c>
      <c r="H649" s="25">
        <v>0</v>
      </c>
    </row>
    <row r="650" spans="1:8" ht="19.5" customHeight="1">
      <c r="A650" s="18"/>
      <c r="B650" s="19"/>
      <c r="C650" s="24" t="s">
        <v>57</v>
      </c>
      <c r="D650" s="24" t="s">
        <v>57</v>
      </c>
      <c r="E650" s="245">
        <v>0</v>
      </c>
      <c r="F650" s="245">
        <v>0</v>
      </c>
      <c r="G650" s="245">
        <v>0</v>
      </c>
      <c r="H650" s="25">
        <v>0</v>
      </c>
    </row>
    <row r="651" spans="1:8" ht="19.5" customHeight="1">
      <c r="A651" s="18"/>
      <c r="B651" s="19"/>
      <c r="C651" s="24" t="s">
        <v>21</v>
      </c>
      <c r="D651" s="24" t="s">
        <v>21</v>
      </c>
      <c r="E651" s="245">
        <v>0</v>
      </c>
      <c r="F651" s="245">
        <v>0</v>
      </c>
      <c r="G651" s="245">
        <v>0</v>
      </c>
      <c r="H651" s="25">
        <v>0</v>
      </c>
    </row>
    <row r="652" spans="1:8" ht="19.5" customHeight="1">
      <c r="A652" s="18"/>
      <c r="B652" s="19"/>
      <c r="C652" s="24" t="s">
        <v>69</v>
      </c>
      <c r="D652" s="24" t="s">
        <v>69</v>
      </c>
      <c r="E652" s="245">
        <v>0</v>
      </c>
      <c r="F652" s="245">
        <v>0</v>
      </c>
      <c r="G652" s="245">
        <v>0</v>
      </c>
      <c r="H652" s="25">
        <v>0</v>
      </c>
    </row>
    <row r="653" spans="1:8" ht="19.5" customHeight="1">
      <c r="A653" s="18"/>
      <c r="B653" s="19"/>
      <c r="C653" s="24" t="s">
        <v>70</v>
      </c>
      <c r="D653" s="24" t="s">
        <v>70</v>
      </c>
      <c r="E653" s="245">
        <v>0</v>
      </c>
      <c r="F653" s="245">
        <v>0</v>
      </c>
      <c r="G653" s="245">
        <v>0</v>
      </c>
      <c r="H653" s="25">
        <v>0</v>
      </c>
    </row>
    <row r="654" spans="1:8" ht="19.5" customHeight="1">
      <c r="A654" s="18"/>
      <c r="B654" s="19"/>
      <c r="C654" s="24" t="s">
        <v>71</v>
      </c>
      <c r="D654" s="24" t="s">
        <v>71</v>
      </c>
      <c r="E654" s="245">
        <v>0</v>
      </c>
      <c r="F654" s="245">
        <v>0</v>
      </c>
      <c r="G654" s="245">
        <v>0</v>
      </c>
      <c r="H654" s="25">
        <v>0</v>
      </c>
    </row>
    <row r="655" spans="1:8" ht="19.5" customHeight="1">
      <c r="A655" s="18"/>
      <c r="B655" s="19"/>
      <c r="C655" s="24" t="s">
        <v>72</v>
      </c>
      <c r="D655" s="24" t="s">
        <v>72</v>
      </c>
      <c r="E655" s="245">
        <v>0</v>
      </c>
      <c r="F655" s="245">
        <v>0</v>
      </c>
      <c r="G655" s="245">
        <v>0</v>
      </c>
      <c r="H655" s="25">
        <v>0</v>
      </c>
    </row>
    <row r="656" spans="1:8" ht="19.5" customHeight="1">
      <c r="A656" s="18"/>
      <c r="B656" s="19"/>
      <c r="C656" s="24" t="s">
        <v>22</v>
      </c>
      <c r="D656" s="24" t="s">
        <v>22</v>
      </c>
      <c r="E656" s="245">
        <v>0</v>
      </c>
      <c r="F656" s="245">
        <v>0</v>
      </c>
      <c r="G656" s="245">
        <v>0</v>
      </c>
      <c r="H656" s="25">
        <v>0</v>
      </c>
    </row>
    <row r="657" spans="1:8" ht="19.5" customHeight="1">
      <c r="A657" s="18"/>
      <c r="B657" s="19"/>
      <c r="C657" s="24" t="s">
        <v>23</v>
      </c>
      <c r="D657" s="24" t="s">
        <v>23</v>
      </c>
      <c r="E657" s="245">
        <v>0</v>
      </c>
      <c r="F657" s="245">
        <v>0</v>
      </c>
      <c r="G657" s="245">
        <v>0</v>
      </c>
      <c r="H657" s="25">
        <v>0</v>
      </c>
    </row>
    <row r="658" spans="1:8" ht="19.5" customHeight="1">
      <c r="A658" s="18"/>
      <c r="B658" s="19"/>
      <c r="C658" s="24" t="s">
        <v>12</v>
      </c>
      <c r="D658" s="24" t="s">
        <v>12</v>
      </c>
      <c r="E658" s="245"/>
      <c r="F658" s="245"/>
      <c r="G658" s="245">
        <v>0</v>
      </c>
      <c r="H658" s="25">
        <f>SUM(E658:F658)</f>
        <v>0</v>
      </c>
    </row>
    <row r="659" spans="1:8" ht="19.5" customHeight="1">
      <c r="A659" s="18"/>
      <c r="B659" s="19"/>
      <c r="C659" s="24" t="s">
        <v>73</v>
      </c>
      <c r="D659" s="24" t="s">
        <v>73</v>
      </c>
      <c r="E659" s="245">
        <v>0</v>
      </c>
      <c r="F659" s="245">
        <v>0</v>
      </c>
      <c r="G659" s="245">
        <v>0</v>
      </c>
      <c r="H659" s="25">
        <v>0</v>
      </c>
    </row>
    <row r="660" spans="1:8" ht="19.5" customHeight="1">
      <c r="A660" s="18"/>
      <c r="B660" s="19"/>
      <c r="C660" s="24" t="s">
        <v>74</v>
      </c>
      <c r="D660" s="24" t="s">
        <v>74</v>
      </c>
      <c r="E660" s="245">
        <v>0</v>
      </c>
      <c r="F660" s="245">
        <v>0</v>
      </c>
      <c r="G660" s="245">
        <v>0</v>
      </c>
      <c r="H660" s="25">
        <v>0</v>
      </c>
    </row>
    <row r="661" spans="1:8" ht="19.5" customHeight="1">
      <c r="A661" s="18"/>
      <c r="B661" s="19"/>
      <c r="C661" s="24" t="s">
        <v>75</v>
      </c>
      <c r="D661" s="24" t="s">
        <v>75</v>
      </c>
      <c r="E661" s="245">
        <v>0</v>
      </c>
      <c r="F661" s="245">
        <v>0</v>
      </c>
      <c r="G661" s="245">
        <v>0</v>
      </c>
      <c r="H661" s="25">
        <v>0</v>
      </c>
    </row>
    <row r="662" spans="1:8" ht="19.5" customHeight="1">
      <c r="A662" s="18"/>
      <c r="B662" s="19"/>
      <c r="C662" s="24" t="s">
        <v>30</v>
      </c>
      <c r="D662" s="24" t="s">
        <v>30</v>
      </c>
      <c r="E662" s="245">
        <v>0</v>
      </c>
      <c r="F662" s="245">
        <v>0</v>
      </c>
      <c r="G662" s="245">
        <v>0</v>
      </c>
      <c r="H662" s="25">
        <v>0</v>
      </c>
    </row>
    <row r="663" spans="1:8" ht="19.5" customHeight="1">
      <c r="A663" s="18"/>
      <c r="B663" s="19"/>
      <c r="C663" s="20" t="s">
        <v>31</v>
      </c>
      <c r="D663" s="20" t="s">
        <v>31</v>
      </c>
      <c r="E663" s="256">
        <v>0</v>
      </c>
      <c r="F663" s="256">
        <v>0</v>
      </c>
      <c r="G663" s="256">
        <v>0</v>
      </c>
      <c r="H663" s="9">
        <v>0</v>
      </c>
    </row>
    <row r="664" spans="1:8" ht="19.5" customHeight="1">
      <c r="A664" s="18"/>
      <c r="B664" s="19"/>
      <c r="C664" s="20" t="s">
        <v>8</v>
      </c>
      <c r="D664" s="20" t="s">
        <v>8</v>
      </c>
      <c r="E664" s="256"/>
      <c r="F664" s="256"/>
      <c r="G664" s="256"/>
      <c r="H664" s="9">
        <f>SUM(E664:F664)</f>
        <v>0</v>
      </c>
    </row>
    <row r="665" spans="1:8" ht="19.5" customHeight="1">
      <c r="A665" s="18"/>
      <c r="B665" s="19"/>
      <c r="C665" s="20" t="s">
        <v>26</v>
      </c>
      <c r="D665" s="20" t="s">
        <v>26</v>
      </c>
      <c r="E665" s="256">
        <v>0</v>
      </c>
      <c r="F665" s="256">
        <v>0</v>
      </c>
      <c r="G665" s="256">
        <v>0</v>
      </c>
      <c r="H665" s="9">
        <v>0</v>
      </c>
    </row>
    <row r="666" spans="1:8" ht="19.5" customHeight="1">
      <c r="A666" s="21"/>
      <c r="B666" s="22"/>
      <c r="C666" s="26" t="s">
        <v>32</v>
      </c>
      <c r="D666" s="26" t="s">
        <v>32</v>
      </c>
      <c r="E666" s="245">
        <v>0</v>
      </c>
      <c r="F666" s="245">
        <v>0</v>
      </c>
      <c r="G666" s="245">
        <v>0</v>
      </c>
      <c r="H666" s="25">
        <v>0</v>
      </c>
    </row>
    <row r="667" spans="1:8" ht="19.5" customHeight="1">
      <c r="A667" s="28"/>
      <c r="B667" s="29"/>
      <c r="C667" s="30" t="s">
        <v>33</v>
      </c>
      <c r="D667" s="30" t="s">
        <v>33</v>
      </c>
      <c r="E667" s="52">
        <v>0</v>
      </c>
      <c r="F667" s="52">
        <v>0</v>
      </c>
      <c r="G667" s="52">
        <v>0</v>
      </c>
      <c r="H667" s="27">
        <v>0</v>
      </c>
    </row>
    <row r="668" spans="1:8" ht="19.5" customHeight="1">
      <c r="A668" s="28"/>
      <c r="B668" s="29"/>
      <c r="C668" s="30" t="s">
        <v>34</v>
      </c>
      <c r="D668" s="30" t="s">
        <v>34</v>
      </c>
      <c r="E668" s="52">
        <v>0</v>
      </c>
      <c r="F668" s="52">
        <v>0</v>
      </c>
      <c r="G668" s="52">
        <v>0</v>
      </c>
      <c r="H668" s="27">
        <v>0</v>
      </c>
    </row>
    <row r="669" spans="1:8" ht="19.5" customHeight="1">
      <c r="A669" s="28"/>
      <c r="B669" s="29"/>
      <c r="C669" s="30" t="s">
        <v>63</v>
      </c>
      <c r="D669" s="30" t="s">
        <v>63</v>
      </c>
      <c r="E669" s="52">
        <v>0</v>
      </c>
      <c r="F669" s="52">
        <v>0</v>
      </c>
      <c r="G669" s="52">
        <v>0</v>
      </c>
      <c r="H669" s="27">
        <v>0</v>
      </c>
    </row>
    <row r="670" spans="1:8" ht="19.5" customHeight="1">
      <c r="A670" s="28"/>
      <c r="B670" s="29"/>
      <c r="C670" s="30" t="s">
        <v>76</v>
      </c>
      <c r="D670" s="30" t="s">
        <v>76</v>
      </c>
      <c r="E670" s="52">
        <v>0</v>
      </c>
      <c r="F670" s="52">
        <v>0</v>
      </c>
      <c r="G670" s="52">
        <v>0</v>
      </c>
      <c r="H670" s="27">
        <v>0</v>
      </c>
    </row>
    <row r="671" spans="1:246" ht="19.5" customHeight="1">
      <c r="A671" s="21"/>
      <c r="B671" s="22"/>
      <c r="C671" s="37" t="s">
        <v>9</v>
      </c>
      <c r="D671" s="37" t="s">
        <v>9</v>
      </c>
      <c r="E671" s="243"/>
      <c r="F671" s="243">
        <f>SUM(F647:F670)</f>
        <v>0</v>
      </c>
      <c r="G671" s="243">
        <f>SUM(G647:G670)</f>
        <v>0</v>
      </c>
      <c r="H671" s="23">
        <f>SUM(H647:H670)</f>
        <v>0</v>
      </c>
      <c r="IL671" s="150"/>
    </row>
    <row r="672" spans="1:8" ht="19.5" customHeight="1">
      <c r="A672" s="32" t="s">
        <v>90</v>
      </c>
      <c r="B672" s="33" t="s">
        <v>91</v>
      </c>
      <c r="C672" s="30" t="s">
        <v>60</v>
      </c>
      <c r="D672" s="30" t="s">
        <v>60</v>
      </c>
      <c r="E672" s="52">
        <v>0</v>
      </c>
      <c r="F672" s="52">
        <v>0</v>
      </c>
      <c r="G672" s="52">
        <v>0</v>
      </c>
      <c r="H672" s="27">
        <v>0</v>
      </c>
    </row>
    <row r="673" spans="1:8" ht="19.5" customHeight="1" thickBot="1">
      <c r="A673" s="34"/>
      <c r="B673" s="35"/>
      <c r="C673" s="37" t="s">
        <v>9</v>
      </c>
      <c r="D673" s="37" t="s">
        <v>9</v>
      </c>
      <c r="E673" s="247">
        <f>SUM(E672:E672)</f>
        <v>0</v>
      </c>
      <c r="F673" s="247">
        <f>SUM(F672:F672)</f>
        <v>0</v>
      </c>
      <c r="G673" s="247">
        <f>SUM(G672:G672)</f>
        <v>0</v>
      </c>
      <c r="H673" s="31">
        <f>SUM(H672:H672)</f>
        <v>0</v>
      </c>
    </row>
    <row r="674" spans="1:8" s="275" customFormat="1" ht="19.5" customHeight="1" thickBot="1">
      <c r="A674" s="273" t="s">
        <v>2</v>
      </c>
      <c r="B674" s="273"/>
      <c r="C674" s="273"/>
      <c r="D674" s="273"/>
      <c r="E674" s="248">
        <f>SUM(E671,E673)</f>
        <v>0</v>
      </c>
      <c r="F674" s="274">
        <f>SUM(F671,F673)</f>
        <v>0</v>
      </c>
      <c r="G674" s="274">
        <f>SUM(G671,G673)</f>
        <v>0</v>
      </c>
      <c r="H674" s="274">
        <f>SUM(H671,H673)</f>
        <v>0</v>
      </c>
    </row>
    <row r="675" spans="1:8" s="44" customFormat="1" ht="19.5" customHeight="1" thickBot="1">
      <c r="A675" s="45"/>
      <c r="B675" s="46"/>
      <c r="C675" s="46"/>
      <c r="D675" s="46"/>
      <c r="E675" s="250"/>
      <c r="F675" s="250"/>
      <c r="G675" s="250"/>
      <c r="H675" s="47"/>
    </row>
    <row r="676" spans="1:8" ht="18.75" thickBot="1">
      <c r="A676" s="41"/>
      <c r="B676" s="2"/>
      <c r="C676" s="60"/>
      <c r="D676" s="168" t="s">
        <v>237</v>
      </c>
      <c r="E676" s="251"/>
      <c r="F676" s="251"/>
      <c r="G676" s="251"/>
      <c r="H676" s="138"/>
    </row>
    <row r="677" spans="1:8" ht="12.75" customHeight="1">
      <c r="A677" s="56" t="s">
        <v>0</v>
      </c>
      <c r="B677" s="58"/>
      <c r="C677" s="59"/>
      <c r="D677" s="59"/>
      <c r="E677" s="252" t="s">
        <v>1</v>
      </c>
      <c r="F677" s="252" t="s">
        <v>1</v>
      </c>
      <c r="G677" s="252" t="s">
        <v>1</v>
      </c>
      <c r="H677" s="139" t="s">
        <v>1</v>
      </c>
    </row>
    <row r="678" spans="1:8" ht="13.5" thickBot="1">
      <c r="A678" s="57"/>
      <c r="B678" s="53"/>
      <c r="C678" s="54"/>
      <c r="D678" s="54"/>
      <c r="E678" s="253"/>
      <c r="F678" s="253"/>
      <c r="G678" s="253"/>
      <c r="H678" s="135"/>
    </row>
    <row r="679" spans="1:8" ht="13.5" thickBot="1">
      <c r="A679" s="3" t="s">
        <v>3</v>
      </c>
      <c r="B679" s="4" t="s">
        <v>4</v>
      </c>
      <c r="C679" s="5" t="s">
        <v>5</v>
      </c>
      <c r="D679" s="5" t="s">
        <v>5</v>
      </c>
      <c r="E679" s="254"/>
      <c r="F679" s="254"/>
      <c r="G679" s="254"/>
      <c r="H679" s="136"/>
    </row>
    <row r="680" spans="1:8" ht="13.5" thickBot="1">
      <c r="A680" s="6">
        <v>1</v>
      </c>
      <c r="B680" s="7">
        <v>2</v>
      </c>
      <c r="C680" s="8">
        <v>3</v>
      </c>
      <c r="D680" s="8">
        <v>3</v>
      </c>
      <c r="E680" s="255">
        <v>4</v>
      </c>
      <c r="F680" s="255">
        <v>4</v>
      </c>
      <c r="G680" s="255">
        <v>4</v>
      </c>
      <c r="H680" s="137">
        <v>4</v>
      </c>
    </row>
    <row r="681" spans="1:8" ht="19.5" customHeight="1">
      <c r="A681" s="18" t="s">
        <v>37</v>
      </c>
      <c r="B681" s="19" t="s">
        <v>77</v>
      </c>
      <c r="C681" s="24" t="s">
        <v>29</v>
      </c>
      <c r="D681" s="24" t="s">
        <v>29</v>
      </c>
      <c r="E681" s="245">
        <v>100</v>
      </c>
      <c r="F681" s="245"/>
      <c r="G681" s="245"/>
      <c r="H681" s="25">
        <f>SUM(E681:F681)-G681</f>
        <v>100</v>
      </c>
    </row>
    <row r="682" spans="1:8" ht="19.5" customHeight="1">
      <c r="A682" s="18"/>
      <c r="B682" s="19"/>
      <c r="C682" s="24" t="s">
        <v>294</v>
      </c>
      <c r="D682" s="24" t="s">
        <v>294</v>
      </c>
      <c r="E682" s="245"/>
      <c r="F682" s="245"/>
      <c r="G682" s="245"/>
      <c r="H682" s="25">
        <f>SUM(E682:F682)-G682</f>
        <v>0</v>
      </c>
    </row>
    <row r="683" spans="1:8" ht="19.5" customHeight="1">
      <c r="A683" s="18"/>
      <c r="B683" s="19"/>
      <c r="C683" s="24" t="s">
        <v>20</v>
      </c>
      <c r="D683" s="24" t="s">
        <v>20</v>
      </c>
      <c r="E683" s="245">
        <v>6980</v>
      </c>
      <c r="F683" s="245"/>
      <c r="G683" s="245"/>
      <c r="H683" s="25">
        <f aca="true" t="shared" si="68" ref="H683:H704">SUM(E683:F683)-G683</f>
        <v>6980</v>
      </c>
    </row>
    <row r="684" spans="1:8" ht="19.5" customHeight="1">
      <c r="A684" s="18"/>
      <c r="B684" s="19"/>
      <c r="C684" s="24" t="s">
        <v>308</v>
      </c>
      <c r="D684" s="24" t="s">
        <v>308</v>
      </c>
      <c r="E684" s="245">
        <v>108271</v>
      </c>
      <c r="F684" s="245"/>
      <c r="G684" s="245"/>
      <c r="H684" s="25"/>
    </row>
    <row r="685" spans="1:8" ht="19.5" customHeight="1">
      <c r="A685" s="18"/>
      <c r="B685" s="19"/>
      <c r="C685" s="24" t="s">
        <v>21</v>
      </c>
      <c r="D685" s="24" t="s">
        <v>21</v>
      </c>
      <c r="E685" s="245">
        <v>576</v>
      </c>
      <c r="F685" s="245"/>
      <c r="G685" s="245"/>
      <c r="H685" s="25">
        <f t="shared" si="68"/>
        <v>576</v>
      </c>
    </row>
    <row r="686" spans="1:8" ht="19.5" customHeight="1">
      <c r="A686" s="18"/>
      <c r="B686" s="19"/>
      <c r="C686" s="24" t="s">
        <v>69</v>
      </c>
      <c r="D686" s="24" t="s">
        <v>69</v>
      </c>
      <c r="E686" s="245">
        <v>1451794</v>
      </c>
      <c r="F686" s="245"/>
      <c r="G686" s="245"/>
      <c r="H686" s="25">
        <f t="shared" si="68"/>
        <v>1451794</v>
      </c>
    </row>
    <row r="687" spans="1:8" ht="19.5" customHeight="1">
      <c r="A687" s="18"/>
      <c r="B687" s="19"/>
      <c r="C687" s="24" t="s">
        <v>70</v>
      </c>
      <c r="D687" s="24" t="s">
        <v>70</v>
      </c>
      <c r="E687" s="245">
        <v>56267</v>
      </c>
      <c r="F687" s="245"/>
      <c r="G687" s="245"/>
      <c r="H687" s="25">
        <f t="shared" si="68"/>
        <v>56267</v>
      </c>
    </row>
    <row r="688" spans="1:8" ht="19.5" customHeight="1">
      <c r="A688" s="18"/>
      <c r="B688" s="19"/>
      <c r="C688" s="24" t="s">
        <v>71</v>
      </c>
      <c r="D688" s="24" t="s">
        <v>71</v>
      </c>
      <c r="E688" s="245">
        <v>122289</v>
      </c>
      <c r="F688" s="245"/>
      <c r="G688" s="245"/>
      <c r="H688" s="25">
        <f t="shared" si="68"/>
        <v>122289</v>
      </c>
    </row>
    <row r="689" spans="1:8" ht="19.5" customHeight="1">
      <c r="A689" s="18"/>
      <c r="B689" s="19"/>
      <c r="C689" s="24" t="s">
        <v>22</v>
      </c>
      <c r="D689" s="24" t="s">
        <v>22</v>
      </c>
      <c r="E689" s="245">
        <v>1375</v>
      </c>
      <c r="F689" s="245"/>
      <c r="G689" s="245"/>
      <c r="H689" s="25">
        <f t="shared" si="68"/>
        <v>1375</v>
      </c>
    </row>
    <row r="690" spans="1:8" ht="19.5" customHeight="1">
      <c r="A690" s="18"/>
      <c r="B690" s="19"/>
      <c r="C690" s="24" t="s">
        <v>296</v>
      </c>
      <c r="D690" s="24" t="s">
        <v>296</v>
      </c>
      <c r="E690" s="245">
        <v>91600</v>
      </c>
      <c r="F690" s="245"/>
      <c r="G690" s="245"/>
      <c r="H690" s="25">
        <f t="shared" si="68"/>
        <v>91600</v>
      </c>
    </row>
    <row r="691" spans="1:8" ht="19.5" customHeight="1">
      <c r="A691" s="18"/>
      <c r="B691" s="19"/>
      <c r="C691" s="24" t="s">
        <v>12</v>
      </c>
      <c r="D691" s="24" t="s">
        <v>12</v>
      </c>
      <c r="E691" s="245">
        <v>116632</v>
      </c>
      <c r="F691" s="245"/>
      <c r="G691" s="245"/>
      <c r="H691" s="25">
        <f t="shared" si="68"/>
        <v>116632</v>
      </c>
    </row>
    <row r="692" spans="1:10" ht="19.5" customHeight="1">
      <c r="A692" s="18"/>
      <c r="B692" s="19"/>
      <c r="C692" s="24" t="s">
        <v>75</v>
      </c>
      <c r="D692" s="24" t="s">
        <v>75</v>
      </c>
      <c r="E692" s="245">
        <v>10000</v>
      </c>
      <c r="F692" s="245"/>
      <c r="G692" s="245"/>
      <c r="H692" s="25">
        <f t="shared" si="68"/>
        <v>10000</v>
      </c>
      <c r="J692" s="150">
        <f>SUM(H683:H689)</f>
        <v>1639281</v>
      </c>
    </row>
    <row r="693" spans="1:8" ht="19.5" customHeight="1">
      <c r="A693" s="18"/>
      <c r="B693" s="19"/>
      <c r="C693" s="24" t="s">
        <v>30</v>
      </c>
      <c r="D693" s="24" t="s">
        <v>30</v>
      </c>
      <c r="E693" s="245">
        <v>44100</v>
      </c>
      <c r="F693" s="245"/>
      <c r="G693" s="245"/>
      <c r="H693" s="25">
        <f t="shared" si="68"/>
        <v>44100</v>
      </c>
    </row>
    <row r="694" spans="1:8" ht="19.5" customHeight="1">
      <c r="A694" s="18"/>
      <c r="B694" s="19"/>
      <c r="C694" s="20" t="s">
        <v>31</v>
      </c>
      <c r="D694" s="20" t="s">
        <v>31</v>
      </c>
      <c r="E694" s="256">
        <v>42853</v>
      </c>
      <c r="F694" s="256"/>
      <c r="G694" s="256"/>
      <c r="H694" s="25">
        <f t="shared" si="68"/>
        <v>42853</v>
      </c>
    </row>
    <row r="695" spans="1:8" ht="19.5" customHeight="1">
      <c r="A695" s="18"/>
      <c r="B695" s="19"/>
      <c r="C695" s="20" t="s">
        <v>240</v>
      </c>
      <c r="D695" s="20" t="s">
        <v>240</v>
      </c>
      <c r="E695" s="256">
        <v>11000</v>
      </c>
      <c r="F695" s="256"/>
      <c r="G695" s="256"/>
      <c r="H695" s="25">
        <f t="shared" si="68"/>
        <v>11000</v>
      </c>
    </row>
    <row r="696" spans="1:8" ht="19.5" customHeight="1">
      <c r="A696" s="18"/>
      <c r="B696" s="19"/>
      <c r="C696" s="20" t="s">
        <v>8</v>
      </c>
      <c r="D696" s="20" t="s">
        <v>8</v>
      </c>
      <c r="E696" s="256">
        <v>32700</v>
      </c>
      <c r="F696" s="256"/>
      <c r="G696" s="256"/>
      <c r="H696" s="25">
        <f t="shared" si="68"/>
        <v>32700</v>
      </c>
    </row>
    <row r="697" spans="1:8" ht="19.5" customHeight="1">
      <c r="A697" s="18"/>
      <c r="B697" s="19"/>
      <c r="C697" s="20" t="s">
        <v>298</v>
      </c>
      <c r="D697" s="20" t="s">
        <v>298</v>
      </c>
      <c r="E697" s="256">
        <v>847</v>
      </c>
      <c r="F697" s="256"/>
      <c r="G697" s="256"/>
      <c r="H697" s="25">
        <f t="shared" si="68"/>
        <v>847</v>
      </c>
    </row>
    <row r="698" spans="1:8" ht="19.5" customHeight="1">
      <c r="A698" s="18"/>
      <c r="B698" s="19"/>
      <c r="C698" s="20" t="s">
        <v>26</v>
      </c>
      <c r="D698" s="20" t="s">
        <v>26</v>
      </c>
      <c r="E698" s="256">
        <v>2300</v>
      </c>
      <c r="F698" s="256"/>
      <c r="G698" s="256"/>
      <c r="H698" s="25">
        <f t="shared" si="68"/>
        <v>2300</v>
      </c>
    </row>
    <row r="699" spans="1:8" ht="19.5" customHeight="1">
      <c r="A699" s="21"/>
      <c r="B699" s="22"/>
      <c r="C699" s="26" t="s">
        <v>32</v>
      </c>
      <c r="D699" s="26" t="s">
        <v>32</v>
      </c>
      <c r="E699" s="245">
        <v>3480</v>
      </c>
      <c r="F699" s="245"/>
      <c r="G699" s="245"/>
      <c r="H699" s="25">
        <f t="shared" si="68"/>
        <v>3480</v>
      </c>
    </row>
    <row r="700" spans="1:8" ht="19.5" customHeight="1">
      <c r="A700" s="28"/>
      <c r="B700" s="29"/>
      <c r="C700" s="30" t="s">
        <v>33</v>
      </c>
      <c r="D700" s="30" t="s">
        <v>33</v>
      </c>
      <c r="E700" s="52">
        <v>753</v>
      </c>
      <c r="F700" s="52"/>
      <c r="G700" s="52"/>
      <c r="H700" s="25">
        <f t="shared" si="68"/>
        <v>753</v>
      </c>
    </row>
    <row r="701" spans="1:8" ht="19.5" customHeight="1">
      <c r="A701" s="28"/>
      <c r="B701" s="29"/>
      <c r="C701" s="30" t="s">
        <v>34</v>
      </c>
      <c r="D701" s="30" t="s">
        <v>34</v>
      </c>
      <c r="E701" s="52">
        <v>10844</v>
      </c>
      <c r="F701" s="52"/>
      <c r="G701" s="52"/>
      <c r="H701" s="25">
        <f t="shared" si="68"/>
        <v>10844</v>
      </c>
    </row>
    <row r="702" spans="1:8" ht="19.5" customHeight="1">
      <c r="A702" s="28"/>
      <c r="B702" s="29"/>
      <c r="C702" s="30" t="s">
        <v>78</v>
      </c>
      <c r="D702" s="30" t="s">
        <v>78</v>
      </c>
      <c r="E702" s="52">
        <v>239</v>
      </c>
      <c r="F702" s="52"/>
      <c r="G702" s="52"/>
      <c r="H702" s="25">
        <f t="shared" si="68"/>
        <v>239</v>
      </c>
    </row>
    <row r="703" spans="1:8" ht="19.5" customHeight="1">
      <c r="A703" s="28"/>
      <c r="B703" s="29"/>
      <c r="C703" s="30" t="s">
        <v>67</v>
      </c>
      <c r="D703" s="30" t="s">
        <v>67</v>
      </c>
      <c r="E703" s="52"/>
      <c r="F703" s="52"/>
      <c r="G703" s="52"/>
      <c r="H703" s="25">
        <f t="shared" si="68"/>
        <v>0</v>
      </c>
    </row>
    <row r="704" spans="1:8" ht="19.5" customHeight="1">
      <c r="A704" s="28"/>
      <c r="B704" s="29"/>
      <c r="C704" s="30" t="s">
        <v>35</v>
      </c>
      <c r="D704" s="30"/>
      <c r="E704" s="52"/>
      <c r="F704" s="52"/>
      <c r="G704" s="52"/>
      <c r="H704" s="25">
        <f t="shared" si="68"/>
        <v>0</v>
      </c>
    </row>
    <row r="705" spans="1:8" ht="19.5" customHeight="1">
      <c r="A705" s="21"/>
      <c r="B705" s="22"/>
      <c r="C705" s="37" t="s">
        <v>9</v>
      </c>
      <c r="D705" s="37" t="s">
        <v>9</v>
      </c>
      <c r="E705" s="243">
        <f>SUM(E681:E704)</f>
        <v>2115000</v>
      </c>
      <c r="F705" s="243">
        <f>SUM(F681:F704)</f>
        <v>0</v>
      </c>
      <c r="G705" s="243">
        <f>SUM(G681:G704)</f>
        <v>0</v>
      </c>
      <c r="H705" s="23">
        <f>SUM(H681:H704)</f>
        <v>2006729</v>
      </c>
    </row>
    <row r="706" spans="1:8" ht="19.5" customHeight="1">
      <c r="A706" s="32" t="s">
        <v>247</v>
      </c>
      <c r="B706" s="33" t="s">
        <v>271</v>
      </c>
      <c r="C706" s="30" t="s">
        <v>60</v>
      </c>
      <c r="D706" s="30" t="s">
        <v>60</v>
      </c>
      <c r="E706" s="52"/>
      <c r="F706" s="52"/>
      <c r="G706" s="52"/>
      <c r="H706" s="27">
        <f>SUM(E706:F706)-G706</f>
        <v>0</v>
      </c>
    </row>
    <row r="707" spans="1:8" ht="19.5" customHeight="1">
      <c r="A707" s="34"/>
      <c r="B707" s="35"/>
      <c r="C707" s="37" t="s">
        <v>9</v>
      </c>
      <c r="D707" s="37" t="s">
        <v>9</v>
      </c>
      <c r="E707" s="247">
        <f>SUM(E706:E706)</f>
        <v>0</v>
      </c>
      <c r="F707" s="247"/>
      <c r="G707" s="247"/>
      <c r="H707" s="31">
        <f>SUM(H706:H706)</f>
        <v>0</v>
      </c>
    </row>
    <row r="708" spans="1:8" ht="19.5" customHeight="1">
      <c r="A708" s="32" t="s">
        <v>247</v>
      </c>
      <c r="B708" s="33" t="s">
        <v>252</v>
      </c>
      <c r="C708" s="30" t="s">
        <v>60</v>
      </c>
      <c r="D708" s="30" t="s">
        <v>60</v>
      </c>
      <c r="E708" s="52"/>
      <c r="F708" s="52"/>
      <c r="G708" s="52"/>
      <c r="H708" s="27">
        <f>SUM(E708:F708)-G708</f>
        <v>0</v>
      </c>
    </row>
    <row r="709" spans="1:8" ht="19.5" customHeight="1">
      <c r="A709" s="34"/>
      <c r="B709" s="35"/>
      <c r="C709" s="37" t="s">
        <v>9</v>
      </c>
      <c r="D709" s="37" t="s">
        <v>9</v>
      </c>
      <c r="E709" s="247">
        <f>SUM(E708:E708)</f>
        <v>0</v>
      </c>
      <c r="F709" s="247"/>
      <c r="G709" s="247"/>
      <c r="H709" s="31">
        <f>SUM(H708:H708)</f>
        <v>0</v>
      </c>
    </row>
    <row r="710" spans="1:8" ht="19.5" customHeight="1">
      <c r="A710" s="32" t="s">
        <v>87</v>
      </c>
      <c r="B710" s="33" t="s">
        <v>275</v>
      </c>
      <c r="C710" s="30" t="s">
        <v>12</v>
      </c>
      <c r="D710" s="30" t="s">
        <v>12</v>
      </c>
      <c r="E710" s="52"/>
      <c r="F710" s="52"/>
      <c r="G710" s="52"/>
      <c r="H710" s="27">
        <f aca="true" t="shared" si="69" ref="H710:H715">SUM(E710:F710)-G710</f>
        <v>0</v>
      </c>
    </row>
    <row r="711" spans="1:8" ht="19.5" customHeight="1">
      <c r="A711" s="32"/>
      <c r="B711" s="33"/>
      <c r="C711" s="30" t="s">
        <v>30</v>
      </c>
      <c r="D711" s="30"/>
      <c r="E711" s="52"/>
      <c r="F711" s="52"/>
      <c r="G711" s="52"/>
      <c r="H711" s="27">
        <f t="shared" si="69"/>
        <v>0</v>
      </c>
    </row>
    <row r="712" spans="1:8" ht="19.5" customHeight="1">
      <c r="A712" s="32"/>
      <c r="B712" s="33"/>
      <c r="C712" s="30" t="s">
        <v>31</v>
      </c>
      <c r="D712" s="30"/>
      <c r="E712" s="52"/>
      <c r="F712" s="52"/>
      <c r="G712" s="52"/>
      <c r="H712" s="27">
        <f t="shared" si="69"/>
        <v>0</v>
      </c>
    </row>
    <row r="713" spans="1:8" ht="19.5" customHeight="1">
      <c r="A713" s="32"/>
      <c r="B713" s="33"/>
      <c r="C713" s="30" t="s">
        <v>8</v>
      </c>
      <c r="D713" s="30"/>
      <c r="E713" s="52"/>
      <c r="F713" s="52"/>
      <c r="G713" s="52"/>
      <c r="H713" s="27">
        <f t="shared" si="69"/>
        <v>0</v>
      </c>
    </row>
    <row r="714" spans="1:8" ht="19.5" customHeight="1">
      <c r="A714" s="32"/>
      <c r="B714" s="33"/>
      <c r="C714" s="30" t="s">
        <v>298</v>
      </c>
      <c r="D714" s="30"/>
      <c r="E714" s="52"/>
      <c r="F714" s="52"/>
      <c r="G714" s="52"/>
      <c r="H714" s="27">
        <f t="shared" si="69"/>
        <v>0</v>
      </c>
    </row>
    <row r="715" spans="1:8" ht="19.5" customHeight="1">
      <c r="A715" s="28"/>
      <c r="B715" s="29"/>
      <c r="C715" s="30" t="s">
        <v>34</v>
      </c>
      <c r="D715" s="30" t="s">
        <v>34</v>
      </c>
      <c r="E715" s="52"/>
      <c r="F715" s="52"/>
      <c r="G715" s="52"/>
      <c r="H715" s="27">
        <f t="shared" si="69"/>
        <v>0</v>
      </c>
    </row>
    <row r="716" spans="1:8" ht="19.5" customHeight="1" thickBot="1">
      <c r="A716" s="34"/>
      <c r="B716" s="35"/>
      <c r="C716" s="37" t="s">
        <v>9</v>
      </c>
      <c r="D716" s="37" t="s">
        <v>9</v>
      </c>
      <c r="E716" s="247"/>
      <c r="F716" s="247"/>
      <c r="G716" s="247"/>
      <c r="H716" s="31">
        <f>SUM(H710:H715)</f>
        <v>0</v>
      </c>
    </row>
    <row r="717" spans="1:8" s="275" customFormat="1" ht="19.5" customHeight="1" thickBot="1">
      <c r="A717" s="273" t="s">
        <v>2</v>
      </c>
      <c r="B717" s="273"/>
      <c r="C717" s="273"/>
      <c r="D717" s="273"/>
      <c r="E717" s="248">
        <f>SUM(E705,E707,E709,E716)</f>
        <v>2115000</v>
      </c>
      <c r="F717" s="274">
        <f>SUM(F705,F707,F709,F716)</f>
        <v>0</v>
      </c>
      <c r="G717" s="274">
        <f>SUM(G705,G707,G709,G716)</f>
        <v>0</v>
      </c>
      <c r="H717" s="274">
        <f>SUM(H705,H707,H709,H716)</f>
        <v>2006729</v>
      </c>
    </row>
    <row r="718" spans="1:8" s="44" customFormat="1" ht="19.5" customHeight="1" thickBot="1">
      <c r="A718" s="45"/>
      <c r="B718" s="46"/>
      <c r="C718" s="46"/>
      <c r="D718" s="46"/>
      <c r="E718" s="250"/>
      <c r="F718" s="250"/>
      <c r="G718" s="250"/>
      <c r="H718" s="47"/>
    </row>
    <row r="719" spans="1:8" ht="18.75" thickBot="1">
      <c r="A719" s="337" t="s">
        <v>106</v>
      </c>
      <c r="B719" s="338"/>
      <c r="C719" s="338"/>
      <c r="D719" s="338"/>
      <c r="E719" s="259"/>
      <c r="F719" s="259"/>
      <c r="G719" s="259"/>
      <c r="H719" s="140"/>
    </row>
    <row r="720" spans="1:8" ht="12.75" customHeight="1">
      <c r="A720" s="56" t="s">
        <v>0</v>
      </c>
      <c r="B720" s="58"/>
      <c r="C720" s="59"/>
      <c r="D720" s="59"/>
      <c r="E720" s="252" t="s">
        <v>1</v>
      </c>
      <c r="F720" s="252" t="s">
        <v>1</v>
      </c>
      <c r="G720" s="252" t="s">
        <v>1</v>
      </c>
      <c r="H720" s="139" t="s">
        <v>1</v>
      </c>
    </row>
    <row r="721" spans="1:8" ht="13.5" thickBot="1">
      <c r="A721" s="57"/>
      <c r="B721" s="53"/>
      <c r="C721" s="54"/>
      <c r="D721" s="54"/>
      <c r="E721" s="253"/>
      <c r="F721" s="253"/>
      <c r="G721" s="253"/>
      <c r="H721" s="135"/>
    </row>
    <row r="722" spans="1:8" ht="13.5" thickBot="1">
      <c r="A722" s="3" t="s">
        <v>3</v>
      </c>
      <c r="B722" s="4" t="s">
        <v>4</v>
      </c>
      <c r="C722" s="5" t="s">
        <v>5</v>
      </c>
      <c r="D722" s="5" t="s">
        <v>5</v>
      </c>
      <c r="E722" s="254"/>
      <c r="F722" s="254"/>
      <c r="G722" s="254"/>
      <c r="H722" s="136"/>
    </row>
    <row r="723" spans="1:8" ht="13.5" thickBot="1">
      <c r="A723" s="6">
        <v>1</v>
      </c>
      <c r="B723" s="7">
        <v>2</v>
      </c>
      <c r="C723" s="8">
        <v>3</v>
      </c>
      <c r="D723" s="8">
        <v>3</v>
      </c>
      <c r="E723" s="255">
        <v>4</v>
      </c>
      <c r="F723" s="255">
        <v>4</v>
      </c>
      <c r="G723" s="255">
        <v>4</v>
      </c>
      <c r="H723" s="137">
        <v>4</v>
      </c>
    </row>
    <row r="724" spans="1:8" ht="19.5" customHeight="1">
      <c r="A724" s="32" t="s">
        <v>38</v>
      </c>
      <c r="B724" s="33" t="s">
        <v>82</v>
      </c>
      <c r="C724" s="30" t="s">
        <v>29</v>
      </c>
      <c r="D724" s="30" t="s">
        <v>29</v>
      </c>
      <c r="E724" s="52">
        <v>1104</v>
      </c>
      <c r="F724" s="52"/>
      <c r="G724" s="52"/>
      <c r="H724" s="27">
        <f>SUM(E724:F724)-G724</f>
        <v>1104</v>
      </c>
    </row>
    <row r="725" spans="1:8" ht="19.5" customHeight="1">
      <c r="A725" s="32"/>
      <c r="B725" s="33"/>
      <c r="C725" s="30" t="s">
        <v>20</v>
      </c>
      <c r="D725" s="30" t="s">
        <v>20</v>
      </c>
      <c r="E725" s="52">
        <v>366474</v>
      </c>
      <c r="F725" s="52"/>
      <c r="G725" s="52"/>
      <c r="H725" s="27">
        <f aca="true" t="shared" si="70" ref="H725:H736">SUM(E725:F725)-G725</f>
        <v>366474</v>
      </c>
    </row>
    <row r="726" spans="1:8" ht="19.5" customHeight="1">
      <c r="A726" s="32"/>
      <c r="B726" s="33"/>
      <c r="C726" s="30" t="s">
        <v>21</v>
      </c>
      <c r="D726" s="30" t="s">
        <v>21</v>
      </c>
      <c r="E726" s="52">
        <v>19945</v>
      </c>
      <c r="F726" s="52"/>
      <c r="G726" s="52"/>
      <c r="H726" s="27">
        <f t="shared" si="70"/>
        <v>19945</v>
      </c>
    </row>
    <row r="727" spans="1:8" ht="19.5" customHeight="1">
      <c r="A727" s="32"/>
      <c r="B727" s="33"/>
      <c r="C727" s="30" t="s">
        <v>22</v>
      </c>
      <c r="D727" s="30" t="s">
        <v>22</v>
      </c>
      <c r="E727" s="52">
        <v>68517</v>
      </c>
      <c r="F727" s="52"/>
      <c r="G727" s="52"/>
      <c r="H727" s="27">
        <f t="shared" si="70"/>
        <v>68517</v>
      </c>
    </row>
    <row r="728" spans="1:8" ht="19.5" customHeight="1">
      <c r="A728" s="32"/>
      <c r="B728" s="33"/>
      <c r="C728" s="30" t="s">
        <v>23</v>
      </c>
      <c r="D728" s="30" t="s">
        <v>23</v>
      </c>
      <c r="E728" s="52">
        <v>9331</v>
      </c>
      <c r="F728" s="52"/>
      <c r="G728" s="52"/>
      <c r="H728" s="27">
        <f t="shared" si="70"/>
        <v>9331</v>
      </c>
    </row>
    <row r="729" spans="1:8" ht="19.5" customHeight="1">
      <c r="A729" s="32"/>
      <c r="B729" s="33"/>
      <c r="C729" s="30" t="s">
        <v>33</v>
      </c>
      <c r="D729" s="30" t="s">
        <v>33</v>
      </c>
      <c r="E729" s="52">
        <v>19142</v>
      </c>
      <c r="F729" s="52"/>
      <c r="G729" s="52"/>
      <c r="H729" s="27">
        <f t="shared" si="70"/>
        <v>19142</v>
      </c>
    </row>
    <row r="730" spans="1:8" s="44" customFormat="1" ht="19.5" customHeight="1">
      <c r="A730" s="190"/>
      <c r="B730" s="191"/>
      <c r="C730" s="276" t="s">
        <v>9</v>
      </c>
      <c r="D730" s="276" t="s">
        <v>9</v>
      </c>
      <c r="E730" s="247">
        <f>SUM(E724:E729)</f>
        <v>484513</v>
      </c>
      <c r="F730" s="189">
        <f>SUM(F724:F729)</f>
        <v>0</v>
      </c>
      <c r="G730" s="189">
        <f>SUM(G724:G729)</f>
        <v>0</v>
      </c>
      <c r="H730" s="189">
        <f>SUM(H724:H729)</f>
        <v>484513</v>
      </c>
    </row>
    <row r="731" spans="1:8" ht="19.5" customHeight="1">
      <c r="A731" s="32" t="s">
        <v>38</v>
      </c>
      <c r="B731" s="33" t="s">
        <v>83</v>
      </c>
      <c r="C731" s="30" t="s">
        <v>29</v>
      </c>
      <c r="D731" s="30" t="s">
        <v>29</v>
      </c>
      <c r="E731" s="52">
        <v>1395</v>
      </c>
      <c r="F731" s="52"/>
      <c r="G731" s="52"/>
      <c r="H731" s="27">
        <f t="shared" si="70"/>
        <v>1395</v>
      </c>
    </row>
    <row r="732" spans="1:8" ht="19.5" customHeight="1">
      <c r="A732" s="32"/>
      <c r="B732" s="33"/>
      <c r="C732" s="30" t="s">
        <v>20</v>
      </c>
      <c r="D732" s="30" t="s">
        <v>20</v>
      </c>
      <c r="E732" s="52">
        <v>451277</v>
      </c>
      <c r="F732" s="52"/>
      <c r="G732" s="52"/>
      <c r="H732" s="27">
        <f t="shared" si="70"/>
        <v>451277</v>
      </c>
    </row>
    <row r="733" spans="1:8" ht="19.5" customHeight="1">
      <c r="A733" s="32"/>
      <c r="B733" s="33"/>
      <c r="C733" s="30" t="s">
        <v>21</v>
      </c>
      <c r="D733" s="30" t="s">
        <v>21</v>
      </c>
      <c r="E733" s="52">
        <v>25964</v>
      </c>
      <c r="F733" s="52"/>
      <c r="G733" s="52"/>
      <c r="H733" s="27">
        <f t="shared" si="70"/>
        <v>25964</v>
      </c>
    </row>
    <row r="734" spans="1:8" ht="19.5" customHeight="1">
      <c r="A734" s="32"/>
      <c r="B734" s="33"/>
      <c r="C734" s="30" t="s">
        <v>22</v>
      </c>
      <c r="D734" s="30" t="s">
        <v>22</v>
      </c>
      <c r="E734" s="52">
        <v>83741</v>
      </c>
      <c r="F734" s="52"/>
      <c r="G734" s="52"/>
      <c r="H734" s="27">
        <f t="shared" si="70"/>
        <v>83741</v>
      </c>
    </row>
    <row r="735" spans="1:8" ht="19.5" customHeight="1">
      <c r="A735" s="32"/>
      <c r="B735" s="33"/>
      <c r="C735" s="30" t="s">
        <v>23</v>
      </c>
      <c r="D735" s="30" t="s">
        <v>23</v>
      </c>
      <c r="E735" s="52">
        <v>11404</v>
      </c>
      <c r="F735" s="52"/>
      <c r="G735" s="52"/>
      <c r="H735" s="27">
        <f t="shared" si="70"/>
        <v>11404</v>
      </c>
    </row>
    <row r="736" spans="1:8" ht="19.5" customHeight="1">
      <c r="A736" s="32"/>
      <c r="B736" s="33"/>
      <c r="C736" s="30" t="s">
        <v>33</v>
      </c>
      <c r="D736" s="30" t="s">
        <v>33</v>
      </c>
      <c r="E736" s="52">
        <v>18766</v>
      </c>
      <c r="F736" s="52"/>
      <c r="G736" s="52"/>
      <c r="H736" s="27">
        <f t="shared" si="70"/>
        <v>18766</v>
      </c>
    </row>
    <row r="737" spans="1:8" s="44" customFormat="1" ht="19.5" customHeight="1">
      <c r="A737" s="190"/>
      <c r="B737" s="191"/>
      <c r="C737" s="276" t="s">
        <v>9</v>
      </c>
      <c r="D737" s="276" t="s">
        <v>9</v>
      </c>
      <c r="E737" s="247">
        <f>SUM(E731:E736)</f>
        <v>592547</v>
      </c>
      <c r="F737" s="189">
        <f>SUM(F731:F736)</f>
        <v>0</v>
      </c>
      <c r="G737" s="189">
        <f>SUM(G731:G736)</f>
        <v>0</v>
      </c>
      <c r="H737" s="189">
        <f>SUM(H731:H736)</f>
        <v>592547</v>
      </c>
    </row>
    <row r="738" spans="1:8" ht="19.5" customHeight="1">
      <c r="A738" s="32" t="s">
        <v>38</v>
      </c>
      <c r="B738" s="33" t="s">
        <v>84</v>
      </c>
      <c r="C738" s="30" t="s">
        <v>12</v>
      </c>
      <c r="D738" s="30" t="s">
        <v>12</v>
      </c>
      <c r="E738" s="52"/>
      <c r="F738" s="52"/>
      <c r="G738" s="52"/>
      <c r="H738" s="27"/>
    </row>
    <row r="739" spans="1:8" s="44" customFormat="1" ht="19.5" customHeight="1">
      <c r="A739" s="187"/>
      <c r="B739" s="188"/>
      <c r="C739" s="277" t="s">
        <v>9</v>
      </c>
      <c r="D739" s="277" t="s">
        <v>9</v>
      </c>
      <c r="E739" s="243">
        <f>SUM(E738)</f>
        <v>0</v>
      </c>
      <c r="F739" s="181">
        <f>SUM(F738)</f>
        <v>0</v>
      </c>
      <c r="G739" s="181">
        <f>SUM(G738)</f>
        <v>0</v>
      </c>
      <c r="H739" s="181">
        <f>SUM(H738)</f>
        <v>0</v>
      </c>
    </row>
    <row r="740" spans="1:8" ht="32.25" customHeight="1">
      <c r="A740" s="32" t="s">
        <v>38</v>
      </c>
      <c r="B740" s="33" t="s">
        <v>289</v>
      </c>
      <c r="C740" s="30" t="s">
        <v>29</v>
      </c>
      <c r="D740" s="154" t="s">
        <v>158</v>
      </c>
      <c r="E740" s="52">
        <v>449</v>
      </c>
      <c r="F740" s="52"/>
      <c r="G740" s="52"/>
      <c r="H740" s="27">
        <f>SUM(E740:F740)-G740</f>
        <v>449</v>
      </c>
    </row>
    <row r="741" spans="1:8" ht="19.5" customHeight="1">
      <c r="A741" s="32"/>
      <c r="B741" s="33"/>
      <c r="C741" s="223" t="s">
        <v>20</v>
      </c>
      <c r="D741" s="223" t="s">
        <v>129</v>
      </c>
      <c r="E741" s="52">
        <v>139818</v>
      </c>
      <c r="F741" s="247"/>
      <c r="G741" s="247"/>
      <c r="H741" s="27">
        <f aca="true" t="shared" si="71" ref="H741:H746">SUM(E741:F741)-G741</f>
        <v>139818</v>
      </c>
    </row>
    <row r="742" spans="1:8" ht="19.5" customHeight="1">
      <c r="A742" s="32"/>
      <c r="B742" s="33"/>
      <c r="C742" s="223" t="s">
        <v>21</v>
      </c>
      <c r="D742" s="223" t="s">
        <v>131</v>
      </c>
      <c r="E742" s="247">
        <v>11460</v>
      </c>
      <c r="F742" s="247"/>
      <c r="G742" s="247"/>
      <c r="H742" s="27">
        <f t="shared" si="71"/>
        <v>11460</v>
      </c>
    </row>
    <row r="743" spans="1:8" ht="19.5" customHeight="1">
      <c r="A743" s="32"/>
      <c r="B743" s="33"/>
      <c r="C743" s="223" t="s">
        <v>22</v>
      </c>
      <c r="D743" s="223" t="s">
        <v>132</v>
      </c>
      <c r="E743" s="247">
        <v>26324</v>
      </c>
      <c r="F743" s="247"/>
      <c r="G743" s="247"/>
      <c r="H743" s="27">
        <f t="shared" si="71"/>
        <v>26324</v>
      </c>
    </row>
    <row r="744" spans="1:8" ht="19.5" customHeight="1">
      <c r="A744" s="32"/>
      <c r="B744" s="33"/>
      <c r="C744" s="223" t="s">
        <v>23</v>
      </c>
      <c r="D744" s="223" t="s">
        <v>133</v>
      </c>
      <c r="E744" s="247">
        <v>3585</v>
      </c>
      <c r="F744" s="247"/>
      <c r="G744" s="247"/>
      <c r="H744" s="27">
        <f t="shared" si="71"/>
        <v>3585</v>
      </c>
    </row>
    <row r="745" spans="1:8" ht="19.5" customHeight="1">
      <c r="A745" s="32"/>
      <c r="B745" s="33"/>
      <c r="C745" s="36" t="s">
        <v>33</v>
      </c>
      <c r="D745" s="36" t="s">
        <v>291</v>
      </c>
      <c r="E745" s="247">
        <v>3951</v>
      </c>
      <c r="F745" s="247"/>
      <c r="G745" s="247"/>
      <c r="H745" s="27">
        <f t="shared" si="71"/>
        <v>3951</v>
      </c>
    </row>
    <row r="746" spans="1:8" s="44" customFormat="1" ht="19.5" customHeight="1">
      <c r="A746" s="190"/>
      <c r="B746" s="191"/>
      <c r="C746" s="276"/>
      <c r="D746" s="276"/>
      <c r="E746" s="247">
        <f>SUM(E740:E745)</f>
        <v>185587</v>
      </c>
      <c r="F746" s="189">
        <f>SUM(F740:F745)</f>
        <v>0</v>
      </c>
      <c r="G746" s="189">
        <f>SUM(G740:G745)</f>
        <v>0</v>
      </c>
      <c r="H746" s="192">
        <f t="shared" si="71"/>
        <v>185587</v>
      </c>
    </row>
    <row r="747" spans="1:8" s="149" customFormat="1" ht="19.5" customHeight="1">
      <c r="A747" s="49" t="s">
        <v>38</v>
      </c>
      <c r="B747" s="50" t="s">
        <v>56</v>
      </c>
      <c r="C747" s="51" t="s">
        <v>8</v>
      </c>
      <c r="D747" s="51" t="s">
        <v>8</v>
      </c>
      <c r="E747" s="52"/>
      <c r="F747" s="52"/>
      <c r="G747" s="52"/>
      <c r="H747" s="52">
        <f>SUM(E747:F747)</f>
        <v>0</v>
      </c>
    </row>
    <row r="748" spans="1:8" s="44" customFormat="1" ht="19.5" customHeight="1">
      <c r="A748" s="187"/>
      <c r="B748" s="188"/>
      <c r="C748" s="277" t="s">
        <v>9</v>
      </c>
      <c r="D748" s="277" t="s">
        <v>9</v>
      </c>
      <c r="E748" s="243">
        <f>SUM(E747)</f>
        <v>0</v>
      </c>
      <c r="F748" s="181">
        <f>SUM(F747)</f>
        <v>0</v>
      </c>
      <c r="G748" s="181">
        <f>SUM(G747)</f>
        <v>0</v>
      </c>
      <c r="H748" s="181">
        <f>SUM(H747)</f>
        <v>0</v>
      </c>
    </row>
    <row r="749" spans="1:8" ht="19.5" customHeight="1">
      <c r="A749" s="32" t="s">
        <v>38</v>
      </c>
      <c r="B749" s="33" t="s">
        <v>41</v>
      </c>
      <c r="C749" s="30" t="s">
        <v>33</v>
      </c>
      <c r="D749" s="30" t="s">
        <v>33</v>
      </c>
      <c r="E749" s="52"/>
      <c r="F749" s="52"/>
      <c r="G749" s="52"/>
      <c r="H749" s="27">
        <f>SUM(E749:F749)</f>
        <v>0</v>
      </c>
    </row>
    <row r="750" spans="1:8" s="44" customFormat="1" ht="19.5" customHeight="1">
      <c r="A750" s="187"/>
      <c r="B750" s="188"/>
      <c r="C750" s="277" t="s">
        <v>9</v>
      </c>
      <c r="D750" s="277" t="s">
        <v>9</v>
      </c>
      <c r="E750" s="243">
        <f>SUM(E749)</f>
        <v>0</v>
      </c>
      <c r="F750" s="181">
        <f>SUM(F749)</f>
        <v>0</v>
      </c>
      <c r="G750" s="181">
        <f>SUM(G749)</f>
        <v>0</v>
      </c>
      <c r="H750" s="181">
        <f>SUM(H749)</f>
        <v>0</v>
      </c>
    </row>
    <row r="751" spans="1:8" ht="19.5" customHeight="1">
      <c r="A751" s="32" t="s">
        <v>52</v>
      </c>
      <c r="B751" s="33" t="s">
        <v>95</v>
      </c>
      <c r="C751" s="30" t="s">
        <v>29</v>
      </c>
      <c r="D751" s="30" t="s">
        <v>29</v>
      </c>
      <c r="E751" s="52">
        <v>3763</v>
      </c>
      <c r="F751" s="52"/>
      <c r="G751" s="52"/>
      <c r="H751" s="27">
        <f aca="true" t="shared" si="72" ref="H751:H768">SUM(E751:F751)-G751</f>
        <v>3763</v>
      </c>
    </row>
    <row r="752" spans="1:8" ht="19.5" customHeight="1">
      <c r="A752" s="32"/>
      <c r="B752" s="33"/>
      <c r="C752" s="30" t="s">
        <v>20</v>
      </c>
      <c r="D752" s="30" t="s">
        <v>20</v>
      </c>
      <c r="E752" s="52">
        <v>633320</v>
      </c>
      <c r="F752" s="52"/>
      <c r="G752" s="52"/>
      <c r="H752" s="27">
        <f t="shared" si="72"/>
        <v>633320</v>
      </c>
    </row>
    <row r="753" spans="1:8" ht="19.5" customHeight="1">
      <c r="A753" s="32"/>
      <c r="B753" s="33"/>
      <c r="C753" s="30" t="s">
        <v>313</v>
      </c>
      <c r="D753" s="30" t="s">
        <v>313</v>
      </c>
      <c r="E753" s="52">
        <v>2000</v>
      </c>
      <c r="F753" s="52"/>
      <c r="G753" s="52"/>
      <c r="H753" s="27">
        <f t="shared" si="72"/>
        <v>2000</v>
      </c>
    </row>
    <row r="754" spans="1:8" ht="19.5" customHeight="1">
      <c r="A754" s="32"/>
      <c r="B754" s="33"/>
      <c r="C754" s="30" t="s">
        <v>21</v>
      </c>
      <c r="D754" s="30" t="s">
        <v>21</v>
      </c>
      <c r="E754" s="52">
        <v>42478</v>
      </c>
      <c r="F754" s="52"/>
      <c r="G754" s="52"/>
      <c r="H754" s="27">
        <f t="shared" si="72"/>
        <v>42478</v>
      </c>
    </row>
    <row r="755" spans="1:8" ht="19.5" customHeight="1">
      <c r="A755" s="32"/>
      <c r="B755" s="33"/>
      <c r="C755" s="30" t="s">
        <v>22</v>
      </c>
      <c r="D755" s="30" t="s">
        <v>22</v>
      </c>
      <c r="E755" s="52">
        <v>121576</v>
      </c>
      <c r="F755" s="52"/>
      <c r="G755" s="52"/>
      <c r="H755" s="27">
        <f t="shared" si="72"/>
        <v>121576</v>
      </c>
    </row>
    <row r="756" spans="1:8" ht="19.5" customHeight="1">
      <c r="A756" s="32"/>
      <c r="B756" s="33"/>
      <c r="C756" s="30" t="s">
        <v>23</v>
      </c>
      <c r="D756" s="30" t="s">
        <v>23</v>
      </c>
      <c r="E756" s="52">
        <v>16550</v>
      </c>
      <c r="F756" s="52"/>
      <c r="G756" s="52"/>
      <c r="H756" s="27">
        <f t="shared" si="72"/>
        <v>16550</v>
      </c>
    </row>
    <row r="757" spans="1:8" ht="19.5" customHeight="1">
      <c r="A757" s="32"/>
      <c r="B757" s="33"/>
      <c r="C757" s="30" t="s">
        <v>12</v>
      </c>
      <c r="D757" s="30" t="s">
        <v>12</v>
      </c>
      <c r="E757" s="52">
        <v>51415</v>
      </c>
      <c r="F757" s="52"/>
      <c r="G757" s="52"/>
      <c r="H757" s="27">
        <f t="shared" si="72"/>
        <v>51415</v>
      </c>
    </row>
    <row r="758" spans="1:8" ht="19.5" customHeight="1">
      <c r="A758" s="32"/>
      <c r="B758" s="33"/>
      <c r="C758" s="30" t="s">
        <v>73</v>
      </c>
      <c r="D758" s="30" t="s">
        <v>73</v>
      </c>
      <c r="E758" s="52">
        <v>61086</v>
      </c>
      <c r="F758" s="52"/>
      <c r="G758" s="52"/>
      <c r="H758" s="27">
        <f t="shared" si="72"/>
        <v>61086</v>
      </c>
    </row>
    <row r="759" spans="1:8" ht="19.5" customHeight="1">
      <c r="A759" s="32"/>
      <c r="B759" s="33"/>
      <c r="C759" s="30" t="s">
        <v>85</v>
      </c>
      <c r="D759" s="30" t="s">
        <v>85</v>
      </c>
      <c r="E759" s="52">
        <v>1000</v>
      </c>
      <c r="F759" s="52"/>
      <c r="G759" s="52"/>
      <c r="H759" s="27">
        <f t="shared" si="72"/>
        <v>1000</v>
      </c>
    </row>
    <row r="760" spans="1:8" ht="19.5" customHeight="1">
      <c r="A760" s="32"/>
      <c r="B760" s="33"/>
      <c r="C760" s="30" t="s">
        <v>30</v>
      </c>
      <c r="D760" s="30" t="s">
        <v>30</v>
      </c>
      <c r="E760" s="52">
        <v>71796</v>
      </c>
      <c r="F760" s="52"/>
      <c r="G760" s="52"/>
      <c r="H760" s="27">
        <f t="shared" si="72"/>
        <v>71796</v>
      </c>
    </row>
    <row r="761" spans="1:8" ht="19.5" customHeight="1">
      <c r="A761" s="32"/>
      <c r="B761" s="33"/>
      <c r="C761" s="30" t="s">
        <v>31</v>
      </c>
      <c r="D761" s="30" t="s">
        <v>31</v>
      </c>
      <c r="E761" s="52">
        <v>68200</v>
      </c>
      <c r="F761" s="52"/>
      <c r="G761" s="52"/>
      <c r="H761" s="27">
        <f t="shared" si="72"/>
        <v>68200</v>
      </c>
    </row>
    <row r="762" spans="1:8" ht="19.5" customHeight="1">
      <c r="A762" s="32"/>
      <c r="B762" s="33"/>
      <c r="C762" s="30" t="s">
        <v>240</v>
      </c>
      <c r="D762" s="30"/>
      <c r="E762" s="52">
        <v>1335</v>
      </c>
      <c r="F762" s="52"/>
      <c r="G762" s="52"/>
      <c r="H762" s="27">
        <f t="shared" si="72"/>
        <v>1335</v>
      </c>
    </row>
    <row r="763" spans="1:8" ht="19.5" customHeight="1">
      <c r="A763" s="32"/>
      <c r="B763" s="33"/>
      <c r="C763" s="30" t="s">
        <v>8</v>
      </c>
      <c r="D763" s="30" t="s">
        <v>8</v>
      </c>
      <c r="E763" s="52">
        <v>32356</v>
      </c>
      <c r="F763" s="52"/>
      <c r="G763" s="52"/>
      <c r="H763" s="27">
        <f t="shared" si="72"/>
        <v>32356</v>
      </c>
    </row>
    <row r="764" spans="1:8" ht="19.5" customHeight="1">
      <c r="A764" s="32"/>
      <c r="B764" s="33"/>
      <c r="C764" s="30" t="s">
        <v>26</v>
      </c>
      <c r="D764" s="30" t="s">
        <v>26</v>
      </c>
      <c r="E764" s="52">
        <v>1500</v>
      </c>
      <c r="F764" s="52"/>
      <c r="G764" s="52"/>
      <c r="H764" s="27">
        <f t="shared" si="72"/>
        <v>1500</v>
      </c>
    </row>
    <row r="765" spans="1:8" ht="19.5" customHeight="1">
      <c r="A765" s="32"/>
      <c r="B765" s="33"/>
      <c r="C765" s="30" t="s">
        <v>32</v>
      </c>
      <c r="D765" s="30" t="s">
        <v>32</v>
      </c>
      <c r="E765" s="52">
        <v>15600</v>
      </c>
      <c r="F765" s="52"/>
      <c r="G765" s="52"/>
      <c r="H765" s="27">
        <f t="shared" si="72"/>
        <v>15600</v>
      </c>
    </row>
    <row r="766" spans="1:8" ht="19.5" customHeight="1">
      <c r="A766" s="32"/>
      <c r="B766" s="33"/>
      <c r="C766" s="30" t="s">
        <v>33</v>
      </c>
      <c r="D766" s="30" t="s">
        <v>33</v>
      </c>
      <c r="E766" s="52">
        <v>27419</v>
      </c>
      <c r="F766" s="52"/>
      <c r="G766" s="52"/>
      <c r="H766" s="27">
        <f t="shared" si="72"/>
        <v>27419</v>
      </c>
    </row>
    <row r="767" spans="1:8" ht="20.25" customHeight="1">
      <c r="A767" s="32"/>
      <c r="B767" s="33"/>
      <c r="C767" s="30" t="s">
        <v>298</v>
      </c>
      <c r="D767" s="30" t="s">
        <v>298</v>
      </c>
      <c r="E767" s="52">
        <v>1089</v>
      </c>
      <c r="F767" s="52"/>
      <c r="G767" s="52"/>
      <c r="H767" s="27">
        <f t="shared" si="72"/>
        <v>1089</v>
      </c>
    </row>
    <row r="768" spans="1:8" ht="20.25" customHeight="1">
      <c r="A768" s="32"/>
      <c r="B768" s="33"/>
      <c r="C768" s="30" t="s">
        <v>64</v>
      </c>
      <c r="D768" s="30" t="s">
        <v>64</v>
      </c>
      <c r="E768" s="52">
        <v>65000</v>
      </c>
      <c r="F768" s="52"/>
      <c r="G768" s="52"/>
      <c r="H768" s="27">
        <f t="shared" si="72"/>
        <v>65000</v>
      </c>
    </row>
    <row r="769" spans="1:8" s="44" customFormat="1" ht="19.5" customHeight="1" thickBot="1">
      <c r="A769" s="187"/>
      <c r="B769" s="188"/>
      <c r="C769" s="277" t="s">
        <v>9</v>
      </c>
      <c r="D769" s="277" t="s">
        <v>9</v>
      </c>
      <c r="E769" s="247">
        <f>SUM(E751:E768)</f>
        <v>1217483</v>
      </c>
      <c r="F769" s="189">
        <f>SUM(F751:F768)</f>
        <v>0</v>
      </c>
      <c r="G769" s="189">
        <f>SUM(G751:G768)</f>
        <v>0</v>
      </c>
      <c r="H769" s="189">
        <f>SUM(H751:H768)</f>
        <v>1217483</v>
      </c>
    </row>
    <row r="770" spans="1:8" s="275" customFormat="1" ht="25.5" customHeight="1" thickBot="1">
      <c r="A770" s="273" t="s">
        <v>2</v>
      </c>
      <c r="B770" s="273"/>
      <c r="C770" s="273"/>
      <c r="D770" s="273"/>
      <c r="E770" s="248">
        <f>SUM(E730,E737,E739,E746,E748,E750,E769)</f>
        <v>2480130</v>
      </c>
      <c r="F770" s="274" t="s">
        <v>340</v>
      </c>
      <c r="G770" s="274">
        <f>SUM(G730,G737,G739,G746,G748,G750,G769)</f>
        <v>0</v>
      </c>
      <c r="H770" s="274">
        <f>SUM(H730,H737,H739,H746,H748,H750,H769)</f>
        <v>2480130</v>
      </c>
    </row>
    <row r="771" spans="1:8" s="44" customFormat="1" ht="19.5" customHeight="1" thickBot="1">
      <c r="A771" s="45"/>
      <c r="B771" s="46"/>
      <c r="C771" s="46"/>
      <c r="D771" s="46"/>
      <c r="E771" s="250"/>
      <c r="F771" s="250"/>
      <c r="G771" s="250"/>
      <c r="H771" s="47"/>
    </row>
    <row r="772" spans="1:8" ht="18.75" thickBot="1">
      <c r="A772" s="41"/>
      <c r="B772" s="2"/>
      <c r="C772" s="60"/>
      <c r="D772" s="168" t="s">
        <v>107</v>
      </c>
      <c r="E772" s="251"/>
      <c r="F772" s="251"/>
      <c r="G772" s="251"/>
      <c r="H772" s="138"/>
    </row>
    <row r="773" spans="1:8" ht="12.75" customHeight="1">
      <c r="A773" s="56" t="s">
        <v>0</v>
      </c>
      <c r="B773" s="58"/>
      <c r="C773" s="59"/>
      <c r="D773" s="59"/>
      <c r="E773" s="252"/>
      <c r="F773" s="252"/>
      <c r="G773" s="252"/>
      <c r="H773" s="139"/>
    </row>
    <row r="774" spans="1:8" ht="13.5" thickBot="1">
      <c r="A774" s="57"/>
      <c r="B774" s="53"/>
      <c r="C774" s="54"/>
      <c r="D774" s="54"/>
      <c r="E774" s="253"/>
      <c r="F774" s="253"/>
      <c r="G774" s="253"/>
      <c r="H774" s="135"/>
    </row>
    <row r="775" spans="1:8" ht="13.5" thickBot="1">
      <c r="A775" s="3" t="s">
        <v>3</v>
      </c>
      <c r="B775" s="4" t="s">
        <v>4</v>
      </c>
      <c r="C775" s="5" t="s">
        <v>5</v>
      </c>
      <c r="D775" s="5" t="s">
        <v>5</v>
      </c>
      <c r="E775" s="254"/>
      <c r="F775" s="254"/>
      <c r="G775" s="254"/>
      <c r="H775" s="136"/>
    </row>
    <row r="776" spans="1:8" ht="13.5" thickBot="1">
      <c r="A776" s="6">
        <v>1</v>
      </c>
      <c r="B776" s="7">
        <v>2</v>
      </c>
      <c r="C776" s="8">
        <v>3</v>
      </c>
      <c r="D776" s="8">
        <v>3</v>
      </c>
      <c r="E776" s="255">
        <v>4</v>
      </c>
      <c r="F776" s="255">
        <v>4</v>
      </c>
      <c r="G776" s="255">
        <v>4</v>
      </c>
      <c r="H776" s="137">
        <v>4</v>
      </c>
    </row>
    <row r="777" spans="1:8" ht="19.5" customHeight="1">
      <c r="A777" s="32" t="s">
        <v>38</v>
      </c>
      <c r="B777" s="33" t="s">
        <v>39</v>
      </c>
      <c r="C777" s="30" t="s">
        <v>29</v>
      </c>
      <c r="D777" s="30" t="s">
        <v>29</v>
      </c>
      <c r="E777" s="52">
        <v>8959</v>
      </c>
      <c r="F777" s="52"/>
      <c r="G777" s="52"/>
      <c r="H777" s="27">
        <f>SUM(E777:F777)-G777</f>
        <v>8959</v>
      </c>
    </row>
    <row r="778" spans="1:8" ht="19.5" customHeight="1">
      <c r="A778" s="32"/>
      <c r="B778" s="33"/>
      <c r="C778" s="30" t="s">
        <v>100</v>
      </c>
      <c r="D778" s="30" t="s">
        <v>100</v>
      </c>
      <c r="E778" s="52"/>
      <c r="F778" s="52"/>
      <c r="G778" s="52"/>
      <c r="H778" s="27">
        <f>SUM(E778:F778)</f>
        <v>0</v>
      </c>
    </row>
    <row r="779" spans="1:8" ht="19.5" customHeight="1">
      <c r="A779" s="32"/>
      <c r="B779" s="33"/>
      <c r="C779" s="30" t="s">
        <v>20</v>
      </c>
      <c r="D779" s="30" t="s">
        <v>20</v>
      </c>
      <c r="E779" s="52">
        <v>903207</v>
      </c>
      <c r="F779" s="52"/>
      <c r="G779" s="52"/>
      <c r="H779" s="27">
        <f>SUM(E779)+F779-G779</f>
        <v>903207</v>
      </c>
    </row>
    <row r="780" spans="1:8" ht="19.5" customHeight="1">
      <c r="A780" s="32"/>
      <c r="B780" s="33"/>
      <c r="C780" s="30" t="s">
        <v>313</v>
      </c>
      <c r="D780" s="30" t="s">
        <v>313</v>
      </c>
      <c r="E780" s="52"/>
      <c r="F780" s="52"/>
      <c r="G780" s="52"/>
      <c r="H780" s="27">
        <f>SUM(E780)+F780-G780</f>
        <v>0</v>
      </c>
    </row>
    <row r="781" spans="1:8" ht="19.5" customHeight="1">
      <c r="A781" s="32"/>
      <c r="B781" s="33"/>
      <c r="C781" s="30" t="s">
        <v>21</v>
      </c>
      <c r="D781" s="30" t="s">
        <v>21</v>
      </c>
      <c r="E781" s="52">
        <v>81633</v>
      </c>
      <c r="F781" s="52"/>
      <c r="G781" s="52"/>
      <c r="H781" s="27">
        <f aca="true" t="shared" si="73" ref="H781:H793">SUM(E781)+F781-G781</f>
        <v>81633</v>
      </c>
    </row>
    <row r="782" spans="1:8" ht="19.5" customHeight="1">
      <c r="A782" s="32"/>
      <c r="B782" s="33"/>
      <c r="C782" s="30" t="s">
        <v>22</v>
      </c>
      <c r="D782" s="30" t="s">
        <v>22</v>
      </c>
      <c r="E782" s="52">
        <v>166629</v>
      </c>
      <c r="F782" s="52"/>
      <c r="G782" s="52"/>
      <c r="H782" s="27">
        <f t="shared" si="73"/>
        <v>166629</v>
      </c>
    </row>
    <row r="783" spans="1:8" ht="19.5" customHeight="1">
      <c r="A783" s="32"/>
      <c r="B783" s="33"/>
      <c r="C783" s="30" t="s">
        <v>23</v>
      </c>
      <c r="D783" s="30" t="s">
        <v>23</v>
      </c>
      <c r="E783" s="52">
        <v>22694</v>
      </c>
      <c r="F783" s="52"/>
      <c r="G783" s="52"/>
      <c r="H783" s="27">
        <f t="shared" si="73"/>
        <v>22694</v>
      </c>
    </row>
    <row r="784" spans="1:8" ht="19.5" customHeight="1">
      <c r="A784" s="32"/>
      <c r="B784" s="33"/>
      <c r="C784" s="30" t="s">
        <v>61</v>
      </c>
      <c r="D784" s="30" t="s">
        <v>61</v>
      </c>
      <c r="E784" s="52"/>
      <c r="F784" s="52"/>
      <c r="G784" s="52"/>
      <c r="H784" s="27">
        <f t="shared" si="73"/>
        <v>0</v>
      </c>
    </row>
    <row r="785" spans="1:8" ht="19.5" customHeight="1">
      <c r="A785" s="32"/>
      <c r="B785" s="33"/>
      <c r="C785" s="30" t="s">
        <v>12</v>
      </c>
      <c r="D785" s="30" t="s">
        <v>12</v>
      </c>
      <c r="E785" s="52">
        <v>13205</v>
      </c>
      <c r="F785" s="52"/>
      <c r="G785" s="52"/>
      <c r="H785" s="27">
        <f t="shared" si="73"/>
        <v>13205</v>
      </c>
    </row>
    <row r="786" spans="1:8" ht="19.5" customHeight="1">
      <c r="A786" s="32"/>
      <c r="B786" s="33"/>
      <c r="C786" s="30" t="s">
        <v>85</v>
      </c>
      <c r="D786" s="30" t="s">
        <v>85</v>
      </c>
      <c r="E786" s="52">
        <v>6420</v>
      </c>
      <c r="F786" s="52"/>
      <c r="G786" s="52"/>
      <c r="H786" s="27">
        <f t="shared" si="73"/>
        <v>6420</v>
      </c>
    </row>
    <row r="787" spans="1:8" ht="19.5" customHeight="1">
      <c r="A787" s="32"/>
      <c r="B787" s="33"/>
      <c r="C787" s="30" t="s">
        <v>30</v>
      </c>
      <c r="D787" s="30" t="s">
        <v>30</v>
      </c>
      <c r="E787" s="52">
        <v>26039</v>
      </c>
      <c r="F787" s="52"/>
      <c r="G787" s="52"/>
      <c r="H787" s="27">
        <f t="shared" si="73"/>
        <v>26039</v>
      </c>
    </row>
    <row r="788" spans="1:8" ht="19.5" customHeight="1">
      <c r="A788" s="32"/>
      <c r="B788" s="33"/>
      <c r="C788" s="30" t="s">
        <v>31</v>
      </c>
      <c r="D788" s="30" t="s">
        <v>31</v>
      </c>
      <c r="E788" s="52">
        <v>9513</v>
      </c>
      <c r="F788" s="52"/>
      <c r="G788" s="52"/>
      <c r="H788" s="27">
        <f t="shared" si="73"/>
        <v>9513</v>
      </c>
    </row>
    <row r="789" spans="1:8" ht="19.5" customHeight="1">
      <c r="A789" s="32"/>
      <c r="B789" s="33"/>
      <c r="C789" s="30" t="s">
        <v>8</v>
      </c>
      <c r="D789" s="30" t="s">
        <v>8</v>
      </c>
      <c r="E789" s="52">
        <v>28615</v>
      </c>
      <c r="F789" s="52"/>
      <c r="G789" s="52"/>
      <c r="H789" s="27">
        <f t="shared" si="73"/>
        <v>28615</v>
      </c>
    </row>
    <row r="790" spans="1:8" ht="19.5" customHeight="1">
      <c r="A790" s="32"/>
      <c r="B790" s="33"/>
      <c r="C790" s="30" t="s">
        <v>26</v>
      </c>
      <c r="D790" s="30" t="s">
        <v>26</v>
      </c>
      <c r="E790" s="52">
        <v>1850</v>
      </c>
      <c r="F790" s="52"/>
      <c r="G790" s="52"/>
      <c r="H790" s="27">
        <f t="shared" si="73"/>
        <v>1850</v>
      </c>
    </row>
    <row r="791" spans="1:8" ht="19.5" customHeight="1">
      <c r="A791" s="32"/>
      <c r="B791" s="33"/>
      <c r="C791" s="30" t="s">
        <v>32</v>
      </c>
      <c r="D791" s="30" t="s">
        <v>32</v>
      </c>
      <c r="E791" s="52">
        <v>2472</v>
      </c>
      <c r="F791" s="52"/>
      <c r="G791" s="52"/>
      <c r="H791" s="27">
        <f t="shared" si="73"/>
        <v>2472</v>
      </c>
    </row>
    <row r="792" spans="1:8" ht="19.5" customHeight="1">
      <c r="A792" s="32"/>
      <c r="B792" s="33"/>
      <c r="C792" s="30" t="s">
        <v>33</v>
      </c>
      <c r="D792" s="30" t="s">
        <v>33</v>
      </c>
      <c r="E792" s="52">
        <v>56878</v>
      </c>
      <c r="F792" s="52"/>
      <c r="G792" s="52"/>
      <c r="H792" s="27">
        <f t="shared" si="73"/>
        <v>56878</v>
      </c>
    </row>
    <row r="793" spans="1:8" ht="19.5" customHeight="1">
      <c r="A793" s="32"/>
      <c r="B793" s="33"/>
      <c r="C793" s="30" t="s">
        <v>86</v>
      </c>
      <c r="D793" s="30" t="s">
        <v>86</v>
      </c>
      <c r="E793" s="52"/>
      <c r="F793" s="52"/>
      <c r="G793" s="52"/>
      <c r="H793" s="27">
        <f t="shared" si="73"/>
        <v>0</v>
      </c>
    </row>
    <row r="794" spans="1:8" ht="19.5" customHeight="1">
      <c r="A794" s="32"/>
      <c r="B794" s="33"/>
      <c r="C794" s="30" t="s">
        <v>67</v>
      </c>
      <c r="D794" s="30" t="s">
        <v>67</v>
      </c>
      <c r="E794" s="52"/>
      <c r="F794" s="52"/>
      <c r="G794" s="52"/>
      <c r="H794" s="27">
        <f>SUM(E794:F794)-G794</f>
        <v>0</v>
      </c>
    </row>
    <row r="795" spans="1:8" ht="19.5" customHeight="1">
      <c r="A795" s="32"/>
      <c r="B795" s="33"/>
      <c r="C795" s="30" t="s">
        <v>64</v>
      </c>
      <c r="D795" s="30" t="s">
        <v>64</v>
      </c>
      <c r="E795" s="52"/>
      <c r="F795" s="52"/>
      <c r="G795" s="52"/>
      <c r="H795" s="27">
        <f>SUM(E795:F795)-G795</f>
        <v>0</v>
      </c>
    </row>
    <row r="796" spans="1:8" s="44" customFormat="1" ht="19.5" customHeight="1">
      <c r="A796" s="187"/>
      <c r="B796" s="188"/>
      <c r="C796" s="277" t="s">
        <v>9</v>
      </c>
      <c r="D796" s="277" t="s">
        <v>9</v>
      </c>
      <c r="E796" s="247">
        <f>SUM(E777:E795)</f>
        <v>1328114</v>
      </c>
      <c r="F796" s="189">
        <f>SUM(F777:F795)</f>
        <v>0</v>
      </c>
      <c r="G796" s="189">
        <f>SUM(G777:G795)</f>
        <v>0</v>
      </c>
      <c r="H796" s="189">
        <f>SUM(H777:H795)</f>
        <v>1328114</v>
      </c>
    </row>
    <row r="797" spans="1:8" ht="19.5" customHeight="1">
      <c r="A797" s="32" t="s">
        <v>38</v>
      </c>
      <c r="B797" s="33" t="s">
        <v>56</v>
      </c>
      <c r="C797" s="30" t="s">
        <v>8</v>
      </c>
      <c r="D797" s="30" t="s">
        <v>8</v>
      </c>
      <c r="E797" s="52"/>
      <c r="F797" s="52"/>
      <c r="G797" s="52"/>
      <c r="H797" s="27">
        <f>SUM(E797:F797)</f>
        <v>0</v>
      </c>
    </row>
    <row r="798" spans="1:8" s="44" customFormat="1" ht="19.5" customHeight="1">
      <c r="A798" s="187"/>
      <c r="B798" s="188"/>
      <c r="C798" s="277" t="s">
        <v>9</v>
      </c>
      <c r="D798" s="277" t="s">
        <v>9</v>
      </c>
      <c r="E798" s="243">
        <f>SUM(E797)</f>
        <v>0</v>
      </c>
      <c r="F798" s="181">
        <f>SUM(F797)</f>
        <v>0</v>
      </c>
      <c r="G798" s="181">
        <f>SUM(G797)</f>
        <v>0</v>
      </c>
      <c r="H798" s="181">
        <f>SUM(H797)</f>
        <v>0</v>
      </c>
    </row>
    <row r="799" spans="1:8" ht="19.5" customHeight="1">
      <c r="A799" s="32" t="s">
        <v>38</v>
      </c>
      <c r="B799" s="33" t="s">
        <v>41</v>
      </c>
      <c r="C799" s="30" t="s">
        <v>33</v>
      </c>
      <c r="D799" s="30" t="s">
        <v>33</v>
      </c>
      <c r="E799" s="52"/>
      <c r="F799" s="52"/>
      <c r="G799" s="52"/>
      <c r="H799" s="27">
        <f>SUM(E799:F799)</f>
        <v>0</v>
      </c>
    </row>
    <row r="800" spans="1:8" s="44" customFormat="1" ht="19.5" customHeight="1">
      <c r="A800" s="187"/>
      <c r="B800" s="188"/>
      <c r="C800" s="277" t="s">
        <v>9</v>
      </c>
      <c r="D800" s="277" t="s">
        <v>9</v>
      </c>
      <c r="E800" s="243">
        <f>SUM(E799:E799)</f>
        <v>0</v>
      </c>
      <c r="F800" s="181">
        <f>SUM(F799:F799)</f>
        <v>0</v>
      </c>
      <c r="G800" s="181">
        <f>SUM(G799:G799)</f>
        <v>0</v>
      </c>
      <c r="H800" s="181">
        <f>SUM(H799:H799)</f>
        <v>0</v>
      </c>
    </row>
    <row r="801" spans="1:8" ht="19.5" customHeight="1">
      <c r="A801" s="32" t="s">
        <v>52</v>
      </c>
      <c r="B801" s="33" t="s">
        <v>99</v>
      </c>
      <c r="C801" s="30" t="s">
        <v>100</v>
      </c>
      <c r="D801" s="30" t="s">
        <v>100</v>
      </c>
      <c r="E801" s="52"/>
      <c r="F801" s="52"/>
      <c r="G801" s="52"/>
      <c r="H801" s="27">
        <f>SUM(E801:F801)</f>
        <v>0</v>
      </c>
    </row>
    <row r="802" spans="1:8" ht="19.5" customHeight="1">
      <c r="A802" s="32"/>
      <c r="B802" s="33"/>
      <c r="C802" s="30" t="s">
        <v>284</v>
      </c>
      <c r="D802" s="30"/>
      <c r="E802" s="52"/>
      <c r="F802" s="52"/>
      <c r="G802" s="52"/>
      <c r="H802" s="27">
        <f>SUM(E802:F802)</f>
        <v>0</v>
      </c>
    </row>
    <row r="803" spans="1:8" ht="19.5" customHeight="1">
      <c r="A803" s="32"/>
      <c r="B803" s="33"/>
      <c r="C803" s="30" t="s">
        <v>285</v>
      </c>
      <c r="D803" s="30"/>
      <c r="E803" s="52"/>
      <c r="F803" s="52"/>
      <c r="G803" s="52"/>
      <c r="H803" s="27">
        <f>SUM(E803:F803)</f>
        <v>0</v>
      </c>
    </row>
    <row r="804" spans="1:8" s="44" customFormat="1" ht="19.5" customHeight="1" thickBot="1">
      <c r="A804" s="187"/>
      <c r="B804" s="188"/>
      <c r="C804" s="277" t="s">
        <v>9</v>
      </c>
      <c r="D804" s="277" t="s">
        <v>9</v>
      </c>
      <c r="E804" s="243">
        <f>SUM(E801:E803)</f>
        <v>0</v>
      </c>
      <c r="F804" s="181">
        <f>SUM(F801:F803)</f>
        <v>0</v>
      </c>
      <c r="G804" s="181">
        <f>SUM(G801:G803)</f>
        <v>0</v>
      </c>
      <c r="H804" s="181">
        <f>SUM(H801:H803)</f>
        <v>0</v>
      </c>
    </row>
    <row r="805" spans="1:8" s="275" customFormat="1" ht="19.5" customHeight="1" thickBot="1">
      <c r="A805" s="273" t="s">
        <v>2</v>
      </c>
      <c r="B805" s="273"/>
      <c r="C805" s="273"/>
      <c r="D805" s="273"/>
      <c r="E805" s="248">
        <f>SUM(E796,E798,E800,E804,)</f>
        <v>1328114</v>
      </c>
      <c r="F805" s="274">
        <f>SUM(F796,F798,F800,F804)</f>
        <v>0</v>
      </c>
      <c r="G805" s="274">
        <f>SUM(G796,G798,G800,G804)</f>
        <v>0</v>
      </c>
      <c r="H805" s="274">
        <f>SUM(H796,H798,H800,H804)</f>
        <v>1328114</v>
      </c>
    </row>
    <row r="806" spans="1:8" s="44" customFormat="1" ht="19.5" customHeight="1" thickBot="1">
      <c r="A806" s="45"/>
      <c r="B806" s="46"/>
      <c r="C806" s="46"/>
      <c r="D806" s="46"/>
      <c r="E806" s="250"/>
      <c r="F806" s="250"/>
      <c r="G806" s="250"/>
      <c r="H806" s="47"/>
    </row>
    <row r="807" spans="1:8" ht="18.75" thickBot="1">
      <c r="A807" s="41"/>
      <c r="B807" s="2"/>
      <c r="C807" s="60"/>
      <c r="D807" s="168" t="s">
        <v>236</v>
      </c>
      <c r="E807" s="251"/>
      <c r="F807" s="251"/>
      <c r="G807" s="251"/>
      <c r="H807" s="138"/>
    </row>
    <row r="808" spans="1:8" ht="12.75" customHeight="1">
      <c r="A808" s="56" t="s">
        <v>0</v>
      </c>
      <c r="B808" s="58"/>
      <c r="C808" s="59"/>
      <c r="D808" s="59"/>
      <c r="E808" s="252"/>
      <c r="F808" s="252"/>
      <c r="G808" s="252"/>
      <c r="H808" s="139"/>
    </row>
    <row r="809" spans="1:8" ht="13.5" thickBot="1">
      <c r="A809" s="57"/>
      <c r="B809" s="53"/>
      <c r="C809" s="54"/>
      <c r="D809" s="54"/>
      <c r="E809" s="253"/>
      <c r="F809" s="253"/>
      <c r="G809" s="253"/>
      <c r="H809" s="135"/>
    </row>
    <row r="810" spans="1:8" ht="13.5" thickBot="1">
      <c r="A810" s="3" t="s">
        <v>3</v>
      </c>
      <c r="B810" s="4" t="s">
        <v>4</v>
      </c>
      <c r="C810" s="5" t="s">
        <v>5</v>
      </c>
      <c r="D810" s="5" t="s">
        <v>5</v>
      </c>
      <c r="E810" s="254"/>
      <c r="F810" s="254"/>
      <c r="G810" s="254"/>
      <c r="H810" s="136"/>
    </row>
    <row r="811" spans="1:8" ht="13.5" thickBot="1">
      <c r="A811" s="6">
        <v>1</v>
      </c>
      <c r="B811" s="7">
        <v>2</v>
      </c>
      <c r="C811" s="8">
        <v>3</v>
      </c>
      <c r="D811" s="8">
        <v>3</v>
      </c>
      <c r="E811" s="255">
        <v>4</v>
      </c>
      <c r="F811" s="255">
        <v>4</v>
      </c>
      <c r="G811" s="255">
        <v>4</v>
      </c>
      <c r="H811" s="137">
        <v>4</v>
      </c>
    </row>
    <row r="812" spans="1:8" ht="19.5" customHeight="1">
      <c r="A812" s="32" t="s">
        <v>38</v>
      </c>
      <c r="B812" s="33" t="s">
        <v>48</v>
      </c>
      <c r="C812" s="30" t="s">
        <v>29</v>
      </c>
      <c r="D812" s="30" t="s">
        <v>29</v>
      </c>
      <c r="E812" s="52">
        <v>1200</v>
      </c>
      <c r="F812" s="52"/>
      <c r="G812" s="52"/>
      <c r="H812" s="27">
        <f>SUM(E812:F812)-G812</f>
        <v>1200</v>
      </c>
    </row>
    <row r="813" spans="1:8" ht="19.5" customHeight="1">
      <c r="A813" s="32"/>
      <c r="B813" s="33"/>
      <c r="C813" s="30" t="s">
        <v>100</v>
      </c>
      <c r="D813" s="30" t="s">
        <v>100</v>
      </c>
      <c r="E813" s="52"/>
      <c r="F813" s="52"/>
      <c r="G813" s="52"/>
      <c r="H813" s="27">
        <f aca="true" t="shared" si="74" ref="H813:H839">SUM(E813:F813)-G813</f>
        <v>0</v>
      </c>
    </row>
    <row r="814" spans="1:8" ht="19.5" customHeight="1">
      <c r="A814" s="32"/>
      <c r="B814" s="33"/>
      <c r="C814" s="30" t="s">
        <v>20</v>
      </c>
      <c r="D814" s="30" t="s">
        <v>20</v>
      </c>
      <c r="E814" s="52">
        <v>1389172</v>
      </c>
      <c r="F814" s="52"/>
      <c r="G814" s="52"/>
      <c r="H814" s="27">
        <f t="shared" si="74"/>
        <v>1389172</v>
      </c>
    </row>
    <row r="815" spans="1:8" ht="20.25" customHeight="1">
      <c r="A815" s="32"/>
      <c r="B815" s="33"/>
      <c r="C815" s="30" t="s">
        <v>313</v>
      </c>
      <c r="D815" s="30"/>
      <c r="E815" s="52">
        <v>1000</v>
      </c>
      <c r="F815" s="52"/>
      <c r="G815" s="52"/>
      <c r="H815" s="27">
        <f t="shared" si="74"/>
        <v>1000</v>
      </c>
    </row>
    <row r="816" spans="1:8" s="302" customFormat="1" ht="20.25" customHeight="1">
      <c r="A816" s="299"/>
      <c r="B816" s="300"/>
      <c r="C816" s="301" t="s">
        <v>329</v>
      </c>
      <c r="D816" s="301"/>
      <c r="E816" s="52"/>
      <c r="F816" s="285"/>
      <c r="G816" s="285"/>
      <c r="H816" s="285">
        <f t="shared" si="74"/>
        <v>0</v>
      </c>
    </row>
    <row r="817" spans="1:8" s="302" customFormat="1" ht="20.25" customHeight="1">
      <c r="A817" s="299"/>
      <c r="B817" s="300"/>
      <c r="C817" s="301" t="s">
        <v>330</v>
      </c>
      <c r="D817" s="301"/>
      <c r="E817" s="52"/>
      <c r="F817" s="285"/>
      <c r="G817" s="285"/>
      <c r="H817" s="285">
        <f t="shared" si="74"/>
        <v>0</v>
      </c>
    </row>
    <row r="818" spans="1:8" ht="19.5" customHeight="1">
      <c r="A818" s="32"/>
      <c r="B818" s="33"/>
      <c r="C818" s="30" t="s">
        <v>21</v>
      </c>
      <c r="D818" s="30" t="s">
        <v>21</v>
      </c>
      <c r="E818" s="52">
        <v>109250</v>
      </c>
      <c r="F818" s="52"/>
      <c r="G818" s="52"/>
      <c r="H818" s="27">
        <f t="shared" si="74"/>
        <v>109250</v>
      </c>
    </row>
    <row r="819" spans="1:8" ht="19.5" customHeight="1">
      <c r="A819" s="32"/>
      <c r="B819" s="33"/>
      <c r="C819" s="30" t="s">
        <v>22</v>
      </c>
      <c r="D819" s="30" t="s">
        <v>22</v>
      </c>
      <c r="E819" s="52">
        <v>263600</v>
      </c>
      <c r="F819" s="52"/>
      <c r="G819" s="52"/>
      <c r="H819" s="27">
        <f t="shared" si="74"/>
        <v>263600</v>
      </c>
    </row>
    <row r="820" spans="1:8" s="302" customFormat="1" ht="19.5" customHeight="1">
      <c r="A820" s="299"/>
      <c r="B820" s="300"/>
      <c r="C820" s="301" t="s">
        <v>331</v>
      </c>
      <c r="D820" s="301"/>
      <c r="E820" s="52"/>
      <c r="F820" s="285"/>
      <c r="G820" s="285"/>
      <c r="H820" s="285">
        <f>SUM(E820:F820)-G820</f>
        <v>0</v>
      </c>
    </row>
    <row r="821" spans="1:8" s="302" customFormat="1" ht="19.5" customHeight="1">
      <c r="A821" s="299"/>
      <c r="B821" s="300"/>
      <c r="C821" s="301" t="s">
        <v>318</v>
      </c>
      <c r="D821" s="301"/>
      <c r="E821" s="52"/>
      <c r="F821" s="285"/>
      <c r="G821" s="285"/>
      <c r="H821" s="285">
        <f>SUM(E821:F821)-G821</f>
        <v>0</v>
      </c>
    </row>
    <row r="822" spans="1:8" ht="19.5" customHeight="1">
      <c r="A822" s="32"/>
      <c r="B822" s="33"/>
      <c r="C822" s="30" t="s">
        <v>23</v>
      </c>
      <c r="D822" s="30" t="s">
        <v>23</v>
      </c>
      <c r="E822" s="52">
        <v>35900</v>
      </c>
      <c r="F822" s="52"/>
      <c r="G822" s="52"/>
      <c r="H822" s="27">
        <f t="shared" si="74"/>
        <v>35900</v>
      </c>
    </row>
    <row r="823" spans="1:8" s="302" customFormat="1" ht="19.5" customHeight="1">
      <c r="A823" s="299"/>
      <c r="B823" s="300"/>
      <c r="C823" s="301" t="s">
        <v>332</v>
      </c>
      <c r="D823" s="301"/>
      <c r="E823" s="52"/>
      <c r="F823" s="285"/>
      <c r="G823" s="285"/>
      <c r="H823" s="285">
        <f>SUM(E823:F823)-G823</f>
        <v>0</v>
      </c>
    </row>
    <row r="824" spans="1:8" s="302" customFormat="1" ht="19.5" customHeight="1">
      <c r="A824" s="299"/>
      <c r="B824" s="300"/>
      <c r="C824" s="301" t="s">
        <v>319</v>
      </c>
      <c r="D824" s="301"/>
      <c r="E824" s="52"/>
      <c r="F824" s="285"/>
      <c r="G824" s="285"/>
      <c r="H824" s="285">
        <f>SUM(E824:F824)-G824</f>
        <v>0</v>
      </c>
    </row>
    <row r="825" spans="1:8" ht="19.5" customHeight="1">
      <c r="A825" s="32"/>
      <c r="B825" s="33"/>
      <c r="C825" s="30" t="s">
        <v>12</v>
      </c>
      <c r="D825" s="30" t="s">
        <v>12</v>
      </c>
      <c r="E825" s="52">
        <v>34000</v>
      </c>
      <c r="F825" s="52"/>
      <c r="G825" s="52"/>
      <c r="H825" s="27">
        <f t="shared" si="74"/>
        <v>34000</v>
      </c>
    </row>
    <row r="826" spans="1:8" ht="19.5" customHeight="1">
      <c r="A826" s="32"/>
      <c r="B826" s="33"/>
      <c r="C826" s="30" t="s">
        <v>322</v>
      </c>
      <c r="D826" s="30"/>
      <c r="E826" s="52"/>
      <c r="F826" s="52"/>
      <c r="G826" s="52"/>
      <c r="H826" s="27">
        <f t="shared" si="74"/>
        <v>0</v>
      </c>
    </row>
    <row r="827" spans="1:8" ht="19.5" customHeight="1">
      <c r="A827" s="32"/>
      <c r="B827" s="33"/>
      <c r="C827" s="30" t="s">
        <v>323</v>
      </c>
      <c r="D827" s="30"/>
      <c r="E827" s="52"/>
      <c r="F827" s="52"/>
      <c r="G827" s="52"/>
      <c r="H827" s="27">
        <f t="shared" si="74"/>
        <v>0</v>
      </c>
    </row>
    <row r="828" spans="1:8" ht="19.5" customHeight="1">
      <c r="A828" s="32"/>
      <c r="B828" s="33"/>
      <c r="C828" s="30" t="s">
        <v>85</v>
      </c>
      <c r="D828" s="30" t="s">
        <v>85</v>
      </c>
      <c r="E828" s="52">
        <v>5000</v>
      </c>
      <c r="F828" s="52"/>
      <c r="G828" s="52"/>
      <c r="H828" s="27">
        <f t="shared" si="74"/>
        <v>5000</v>
      </c>
    </row>
    <row r="829" spans="1:8" ht="19.5" customHeight="1">
      <c r="A829" s="32"/>
      <c r="B829" s="33"/>
      <c r="C829" s="30" t="s">
        <v>30</v>
      </c>
      <c r="D829" s="30" t="s">
        <v>30</v>
      </c>
      <c r="E829" s="52">
        <v>50000</v>
      </c>
      <c r="F829" s="52"/>
      <c r="G829" s="52"/>
      <c r="H829" s="27">
        <f t="shared" si="74"/>
        <v>50000</v>
      </c>
    </row>
    <row r="830" spans="1:8" ht="19.5" customHeight="1">
      <c r="A830" s="32"/>
      <c r="B830" s="33"/>
      <c r="C830" s="30" t="s">
        <v>31</v>
      </c>
      <c r="D830" s="30" t="s">
        <v>31</v>
      </c>
      <c r="E830" s="52">
        <v>12000</v>
      </c>
      <c r="F830" s="52"/>
      <c r="G830" s="52"/>
      <c r="H830" s="27">
        <f t="shared" si="74"/>
        <v>12000</v>
      </c>
    </row>
    <row r="831" spans="1:8" ht="19.5" customHeight="1">
      <c r="A831" s="32"/>
      <c r="B831" s="33"/>
      <c r="C831" s="30" t="s">
        <v>8</v>
      </c>
      <c r="D831" s="30" t="s">
        <v>8</v>
      </c>
      <c r="E831" s="52">
        <v>38012</v>
      </c>
      <c r="F831" s="52"/>
      <c r="G831" s="52"/>
      <c r="H831" s="27">
        <f t="shared" si="74"/>
        <v>38012</v>
      </c>
    </row>
    <row r="832" spans="1:8" s="302" customFormat="1" ht="19.5" customHeight="1">
      <c r="A832" s="299"/>
      <c r="B832" s="300"/>
      <c r="C832" s="301" t="s">
        <v>333</v>
      </c>
      <c r="D832" s="301"/>
      <c r="E832" s="52"/>
      <c r="F832" s="285"/>
      <c r="G832" s="285"/>
      <c r="H832" s="285">
        <f>SUM(E832:F832)-G832</f>
        <v>0</v>
      </c>
    </row>
    <row r="833" spans="1:8" s="302" customFormat="1" ht="19.5" customHeight="1">
      <c r="A833" s="299"/>
      <c r="B833" s="300"/>
      <c r="C833" s="301" t="s">
        <v>334</v>
      </c>
      <c r="D833" s="301"/>
      <c r="E833" s="52"/>
      <c r="F833" s="285"/>
      <c r="G833" s="285"/>
      <c r="H833" s="285">
        <f>SUM(E833:F833)-G833</f>
        <v>0</v>
      </c>
    </row>
    <row r="834" spans="1:8" ht="19.5" customHeight="1">
      <c r="A834" s="32"/>
      <c r="B834" s="33"/>
      <c r="C834" s="30" t="s">
        <v>298</v>
      </c>
      <c r="D834" s="30" t="s">
        <v>298</v>
      </c>
      <c r="E834" s="52">
        <v>1600</v>
      </c>
      <c r="F834" s="52"/>
      <c r="G834" s="52"/>
      <c r="H834" s="27">
        <f t="shared" si="74"/>
        <v>1600</v>
      </c>
    </row>
    <row r="835" spans="1:8" ht="19.5" customHeight="1">
      <c r="A835" s="32"/>
      <c r="B835" s="33"/>
      <c r="C835" s="30" t="s">
        <v>26</v>
      </c>
      <c r="D835" s="30" t="s">
        <v>26</v>
      </c>
      <c r="E835" s="52">
        <v>3500</v>
      </c>
      <c r="F835" s="52"/>
      <c r="G835" s="52"/>
      <c r="H835" s="27">
        <f t="shared" si="74"/>
        <v>3500</v>
      </c>
    </row>
    <row r="836" spans="1:8" ht="19.5" customHeight="1">
      <c r="A836" s="32"/>
      <c r="B836" s="33"/>
      <c r="C836" s="30" t="s">
        <v>32</v>
      </c>
      <c r="D836" s="30" t="s">
        <v>32</v>
      </c>
      <c r="E836" s="52">
        <v>2500</v>
      </c>
      <c r="F836" s="52"/>
      <c r="G836" s="52"/>
      <c r="H836" s="27">
        <f t="shared" si="74"/>
        <v>2500</v>
      </c>
    </row>
    <row r="837" spans="1:8" ht="19.5" customHeight="1">
      <c r="A837" s="32"/>
      <c r="B837" s="33"/>
      <c r="C837" s="30" t="s">
        <v>33</v>
      </c>
      <c r="D837" s="30" t="s">
        <v>33</v>
      </c>
      <c r="E837" s="52">
        <v>89700</v>
      </c>
      <c r="F837" s="52"/>
      <c r="G837" s="52"/>
      <c r="H837" s="27">
        <f t="shared" si="74"/>
        <v>89700</v>
      </c>
    </row>
    <row r="838" spans="1:8" ht="19.5" customHeight="1">
      <c r="A838" s="32"/>
      <c r="B838" s="33"/>
      <c r="C838" s="30" t="s">
        <v>34</v>
      </c>
      <c r="D838" s="30"/>
      <c r="E838" s="52">
        <v>250</v>
      </c>
      <c r="F838" s="52"/>
      <c r="G838" s="52"/>
      <c r="H838" s="27">
        <f t="shared" si="74"/>
        <v>250</v>
      </c>
    </row>
    <row r="839" spans="1:8" ht="19.5" customHeight="1">
      <c r="A839" s="32"/>
      <c r="B839" s="33"/>
      <c r="C839" s="30" t="s">
        <v>64</v>
      </c>
      <c r="D839" s="30"/>
      <c r="E839" s="52"/>
      <c r="F839" s="52"/>
      <c r="G839" s="52"/>
      <c r="H839" s="27">
        <f t="shared" si="74"/>
        <v>0</v>
      </c>
    </row>
    <row r="840" spans="1:8" s="44" customFormat="1" ht="19.5" customHeight="1">
      <c r="A840" s="187"/>
      <c r="B840" s="188"/>
      <c r="C840" s="277" t="s">
        <v>9</v>
      </c>
      <c r="D840" s="277" t="s">
        <v>9</v>
      </c>
      <c r="E840" s="247">
        <f>SUM(E812:E839)</f>
        <v>2036684</v>
      </c>
      <c r="F840" s="189">
        <f>SUM(F812:F839)</f>
        <v>0</v>
      </c>
      <c r="G840" s="189">
        <f>SUM(G812:G839)</f>
        <v>0</v>
      </c>
      <c r="H840" s="189">
        <f>SUM(H812:H839)</f>
        <v>2036684</v>
      </c>
    </row>
    <row r="841" spans="1:8" ht="19.5" customHeight="1">
      <c r="A841" s="32" t="s">
        <v>38</v>
      </c>
      <c r="B841" s="33" t="s">
        <v>56</v>
      </c>
      <c r="C841" s="30" t="s">
        <v>8</v>
      </c>
      <c r="D841" s="30" t="s">
        <v>8</v>
      </c>
      <c r="E841" s="52"/>
      <c r="F841" s="52"/>
      <c r="G841" s="52"/>
      <c r="H841" s="27">
        <f>SUM(E841:F841)</f>
        <v>0</v>
      </c>
    </row>
    <row r="842" spans="1:8" s="44" customFormat="1" ht="19.5" customHeight="1">
      <c r="A842" s="187"/>
      <c r="B842" s="188"/>
      <c r="C842" s="277" t="s">
        <v>9</v>
      </c>
      <c r="D842" s="277" t="s">
        <v>9</v>
      </c>
      <c r="E842" s="243">
        <f>SUM(E841)</f>
        <v>0</v>
      </c>
      <c r="F842" s="181">
        <f>SUM(F841)</f>
        <v>0</v>
      </c>
      <c r="G842" s="181">
        <f>SUM(G841)</f>
        <v>0</v>
      </c>
      <c r="H842" s="181">
        <f>SUM(H841)</f>
        <v>0</v>
      </c>
    </row>
    <row r="843" spans="1:8" ht="19.5" customHeight="1">
      <c r="A843" s="32" t="s">
        <v>38</v>
      </c>
      <c r="B843" s="33" t="s">
        <v>41</v>
      </c>
      <c r="C843" s="30" t="s">
        <v>33</v>
      </c>
      <c r="D843" s="30" t="s">
        <v>33</v>
      </c>
      <c r="E843" s="52"/>
      <c r="F843" s="52"/>
      <c r="G843" s="52"/>
      <c r="H843" s="27">
        <f>SUM(E843:F843)</f>
        <v>0</v>
      </c>
    </row>
    <row r="844" spans="1:8" s="44" customFormat="1" ht="19.5" customHeight="1">
      <c r="A844" s="187"/>
      <c r="B844" s="188"/>
      <c r="C844" s="277" t="s">
        <v>9</v>
      </c>
      <c r="D844" s="277" t="s">
        <v>9</v>
      </c>
      <c r="E844" s="243">
        <f>SUM(E843)</f>
        <v>0</v>
      </c>
      <c r="F844" s="181">
        <f>SUM(F843)</f>
        <v>0</v>
      </c>
      <c r="G844" s="181">
        <f>SUM(G843)</f>
        <v>0</v>
      </c>
      <c r="H844" s="181">
        <f>SUM(H843)</f>
        <v>0</v>
      </c>
    </row>
    <row r="845" spans="1:8" ht="19.5" customHeight="1">
      <c r="A845" s="32" t="s">
        <v>52</v>
      </c>
      <c r="B845" s="33" t="s">
        <v>99</v>
      </c>
      <c r="C845" s="30" t="s">
        <v>100</v>
      </c>
      <c r="D845" s="30" t="s">
        <v>100</v>
      </c>
      <c r="E845" s="52"/>
      <c r="F845" s="52"/>
      <c r="G845" s="52"/>
      <c r="H845" s="27">
        <f>SUM(E845:F845)</f>
        <v>0</v>
      </c>
    </row>
    <row r="846" spans="1:8" ht="19.5" customHeight="1">
      <c r="A846" s="32"/>
      <c r="B846" s="33"/>
      <c r="C846" s="30" t="s">
        <v>284</v>
      </c>
      <c r="D846" s="30"/>
      <c r="E846" s="52"/>
      <c r="F846" s="52"/>
      <c r="G846" s="52"/>
      <c r="H846" s="27">
        <f>SUM(E846:F846)</f>
        <v>0</v>
      </c>
    </row>
    <row r="847" spans="1:8" ht="19.5" customHeight="1">
      <c r="A847" s="32"/>
      <c r="B847" s="33"/>
      <c r="C847" s="30" t="s">
        <v>285</v>
      </c>
      <c r="D847" s="30"/>
      <c r="E847" s="52"/>
      <c r="F847" s="52"/>
      <c r="G847" s="52"/>
      <c r="H847" s="27">
        <f>SUM(E847:F847)</f>
        <v>0</v>
      </c>
    </row>
    <row r="848" spans="1:8" ht="19.5" customHeight="1" thickBot="1">
      <c r="A848" s="34"/>
      <c r="B848" s="35"/>
      <c r="C848" s="37" t="s">
        <v>9</v>
      </c>
      <c r="D848" s="37" t="s">
        <v>9</v>
      </c>
      <c r="E848" s="243">
        <f>SUM(E845:E847)</f>
        <v>0</v>
      </c>
      <c r="F848" s="243">
        <f>SUM(F845:F847)</f>
        <v>0</v>
      </c>
      <c r="G848" s="243">
        <f>SUM(G845:G847)</f>
        <v>0</v>
      </c>
      <c r="H848" s="243">
        <f>SUM(H845:H847)</f>
        <v>0</v>
      </c>
    </row>
    <row r="849" spans="1:8" s="275" customFormat="1" ht="19.5" customHeight="1" thickBot="1">
      <c r="A849" s="273" t="s">
        <v>2</v>
      </c>
      <c r="B849" s="273"/>
      <c r="C849" s="273"/>
      <c r="D849" s="273"/>
      <c r="E849" s="248">
        <f>SUM(E840,E842,E844,E848)</f>
        <v>2036684</v>
      </c>
      <c r="F849" s="274">
        <f>SUM(F840,F842,F844,F848)</f>
        <v>0</v>
      </c>
      <c r="G849" s="274">
        <f>SUM(G840,G842,G844,G848)</f>
        <v>0</v>
      </c>
      <c r="H849" s="274">
        <f>SUM(H840,H842,H844,H848)</f>
        <v>2036684</v>
      </c>
    </row>
    <row r="850" spans="1:8" s="44" customFormat="1" ht="19.5" customHeight="1" thickBot="1">
      <c r="A850" s="45"/>
      <c r="B850" s="46"/>
      <c r="C850" s="46"/>
      <c r="D850" s="46"/>
      <c r="E850" s="250"/>
      <c r="F850" s="250"/>
      <c r="G850" s="250"/>
      <c r="H850" s="47"/>
    </row>
    <row r="851" spans="1:8" ht="18.75" thickBot="1">
      <c r="A851" s="337" t="s">
        <v>108</v>
      </c>
      <c r="B851" s="338"/>
      <c r="C851" s="338"/>
      <c r="D851" s="338"/>
      <c r="E851" s="251"/>
      <c r="F851" s="251"/>
      <c r="G851" s="251"/>
      <c r="H851" s="138"/>
    </row>
    <row r="852" spans="1:8" ht="12.75" customHeight="1">
      <c r="A852" s="56" t="s">
        <v>0</v>
      </c>
      <c r="B852" s="58"/>
      <c r="C852" s="59"/>
      <c r="D852" s="59"/>
      <c r="E852" s="252"/>
      <c r="F852" s="252"/>
      <c r="G852" s="252"/>
      <c r="H852" s="139"/>
    </row>
    <row r="853" spans="1:8" ht="13.5" thickBot="1">
      <c r="A853" s="57"/>
      <c r="B853" s="53"/>
      <c r="C853" s="54"/>
      <c r="D853" s="54"/>
      <c r="E853" s="253"/>
      <c r="F853" s="253"/>
      <c r="G853" s="253"/>
      <c r="H853" s="135"/>
    </row>
    <row r="854" spans="1:8" ht="13.5" thickBot="1">
      <c r="A854" s="3" t="s">
        <v>3</v>
      </c>
      <c r="B854" s="4" t="s">
        <v>4</v>
      </c>
      <c r="C854" s="5" t="s">
        <v>5</v>
      </c>
      <c r="D854" s="5" t="s">
        <v>5</v>
      </c>
      <c r="E854" s="254"/>
      <c r="F854" s="254"/>
      <c r="G854" s="254"/>
      <c r="H854" s="136"/>
    </row>
    <row r="855" spans="1:8" ht="13.5" thickBot="1">
      <c r="A855" s="6">
        <v>1</v>
      </c>
      <c r="B855" s="7">
        <v>2</v>
      </c>
      <c r="C855" s="8">
        <v>3</v>
      </c>
      <c r="D855" s="8">
        <v>3</v>
      </c>
      <c r="E855" s="255">
        <v>4</v>
      </c>
      <c r="F855" s="255">
        <v>4</v>
      </c>
      <c r="G855" s="255">
        <v>4</v>
      </c>
      <c r="H855" s="137">
        <v>4</v>
      </c>
    </row>
    <row r="856" spans="1:8" ht="19.5" customHeight="1">
      <c r="A856" s="32" t="s">
        <v>6</v>
      </c>
      <c r="B856" s="33" t="s">
        <v>245</v>
      </c>
      <c r="C856" s="30" t="s">
        <v>8</v>
      </c>
      <c r="D856" s="30" t="s">
        <v>33</v>
      </c>
      <c r="E856" s="52">
        <v>5000</v>
      </c>
      <c r="F856" s="52"/>
      <c r="G856" s="52"/>
      <c r="H856" s="27">
        <f>SUM(E856:F856)-G856</f>
        <v>5000</v>
      </c>
    </row>
    <row r="857" spans="1:8" s="44" customFormat="1" ht="19.5" customHeight="1">
      <c r="A857" s="187"/>
      <c r="B857" s="188"/>
      <c r="C857" s="277" t="s">
        <v>9</v>
      </c>
      <c r="D857" s="277" t="s">
        <v>9</v>
      </c>
      <c r="E857" s="243">
        <f>SUM(E856)</f>
        <v>5000</v>
      </c>
      <c r="F857" s="181"/>
      <c r="G857" s="181"/>
      <c r="H857" s="181">
        <f>SUM(H856)</f>
        <v>5000</v>
      </c>
    </row>
    <row r="858" spans="1:8" ht="19.5" customHeight="1">
      <c r="A858" s="32" t="s">
        <v>38</v>
      </c>
      <c r="B858" s="33" t="s">
        <v>48</v>
      </c>
      <c r="C858" s="30" t="s">
        <v>29</v>
      </c>
      <c r="D858" s="30" t="s">
        <v>29</v>
      </c>
      <c r="E858" s="52">
        <v>7618</v>
      </c>
      <c r="F858" s="52"/>
      <c r="G858" s="52"/>
      <c r="H858" s="27">
        <f>SUM(E858:F858)-G858</f>
        <v>7618</v>
      </c>
    </row>
    <row r="859" spans="1:8" ht="19.5" customHeight="1">
      <c r="A859" s="32"/>
      <c r="B859" s="33"/>
      <c r="C859" s="30" t="s">
        <v>100</v>
      </c>
      <c r="D859" s="30"/>
      <c r="E859" s="52"/>
      <c r="F859" s="52"/>
      <c r="G859" s="52"/>
      <c r="H859" s="27">
        <f aca="true" t="shared" si="75" ref="H859:H876">SUM(E859:F859)-G859</f>
        <v>0</v>
      </c>
    </row>
    <row r="860" spans="1:8" ht="19.5" customHeight="1">
      <c r="A860" s="32"/>
      <c r="B860" s="33"/>
      <c r="C860" s="30" t="s">
        <v>20</v>
      </c>
      <c r="D860" s="30" t="s">
        <v>20</v>
      </c>
      <c r="E860" s="52">
        <v>1438810</v>
      </c>
      <c r="F860" s="52"/>
      <c r="G860" s="52"/>
      <c r="H860" s="27">
        <f t="shared" si="75"/>
        <v>1438810</v>
      </c>
    </row>
    <row r="861" spans="1:8" ht="19.5" customHeight="1">
      <c r="A861" s="32"/>
      <c r="B861" s="33"/>
      <c r="C861" s="30" t="s">
        <v>313</v>
      </c>
      <c r="D861" s="30"/>
      <c r="E861" s="52">
        <v>11471</v>
      </c>
      <c r="F861" s="52"/>
      <c r="G861" s="52"/>
      <c r="H861" s="27">
        <f t="shared" si="75"/>
        <v>11471</v>
      </c>
    </row>
    <row r="862" spans="1:8" ht="19.5" customHeight="1">
      <c r="A862" s="32"/>
      <c r="B862" s="33"/>
      <c r="C862" s="30" t="s">
        <v>21</v>
      </c>
      <c r="D862" s="30" t="s">
        <v>21</v>
      </c>
      <c r="E862" s="52">
        <v>136243</v>
      </c>
      <c r="F862" s="52"/>
      <c r="G862" s="52"/>
      <c r="H862" s="27">
        <f t="shared" si="75"/>
        <v>136243</v>
      </c>
    </row>
    <row r="863" spans="1:8" ht="19.5" customHeight="1">
      <c r="A863" s="32"/>
      <c r="B863" s="33"/>
      <c r="C863" s="30" t="s">
        <v>22</v>
      </c>
      <c r="D863" s="30" t="s">
        <v>22</v>
      </c>
      <c r="E863" s="52">
        <v>257537</v>
      </c>
      <c r="F863" s="52"/>
      <c r="G863" s="52"/>
      <c r="H863" s="27">
        <f t="shared" si="75"/>
        <v>257537</v>
      </c>
    </row>
    <row r="864" spans="1:8" ht="19.5" customHeight="1">
      <c r="A864" s="32"/>
      <c r="B864" s="33"/>
      <c r="C864" s="30" t="s">
        <v>23</v>
      </c>
      <c r="D864" s="30" t="s">
        <v>23</v>
      </c>
      <c r="E864" s="52">
        <v>36138</v>
      </c>
      <c r="F864" s="52"/>
      <c r="G864" s="52"/>
      <c r="H864" s="27">
        <f t="shared" si="75"/>
        <v>36138</v>
      </c>
    </row>
    <row r="865" spans="1:8" ht="19.5" customHeight="1">
      <c r="A865" s="32"/>
      <c r="B865" s="33"/>
      <c r="C865" s="30" t="s">
        <v>12</v>
      </c>
      <c r="D865" s="30" t="s">
        <v>12</v>
      </c>
      <c r="E865" s="52">
        <v>12120</v>
      </c>
      <c r="F865" s="52"/>
      <c r="G865" s="52"/>
      <c r="H865" s="27">
        <f t="shared" si="75"/>
        <v>12120</v>
      </c>
    </row>
    <row r="866" spans="1:8" ht="19.5" customHeight="1">
      <c r="A866" s="32"/>
      <c r="B866" s="33"/>
      <c r="C866" s="30" t="s">
        <v>85</v>
      </c>
      <c r="D866" s="30" t="s">
        <v>85</v>
      </c>
      <c r="E866" s="52">
        <v>5500</v>
      </c>
      <c r="F866" s="52"/>
      <c r="G866" s="52"/>
      <c r="H866" s="27">
        <f t="shared" si="75"/>
        <v>5500</v>
      </c>
    </row>
    <row r="867" spans="1:8" ht="19.5" customHeight="1">
      <c r="A867" s="32"/>
      <c r="B867" s="33"/>
      <c r="C867" s="30" t="s">
        <v>30</v>
      </c>
      <c r="D867" s="30" t="s">
        <v>30</v>
      </c>
      <c r="E867" s="52">
        <v>96301</v>
      </c>
      <c r="F867" s="52"/>
      <c r="G867" s="52"/>
      <c r="H867" s="27">
        <f t="shared" si="75"/>
        <v>96301</v>
      </c>
    </row>
    <row r="868" spans="1:8" ht="19.5" customHeight="1">
      <c r="A868" s="32"/>
      <c r="B868" s="33"/>
      <c r="C868" s="30" t="s">
        <v>31</v>
      </c>
      <c r="D868" s="30" t="s">
        <v>31</v>
      </c>
      <c r="E868" s="52"/>
      <c r="F868" s="52"/>
      <c r="G868" s="52"/>
      <c r="H868" s="27">
        <f t="shared" si="75"/>
        <v>0</v>
      </c>
    </row>
    <row r="869" spans="1:8" ht="19.5" customHeight="1">
      <c r="A869" s="32"/>
      <c r="B869" s="33"/>
      <c r="C869" s="30" t="s">
        <v>240</v>
      </c>
      <c r="D869" s="30" t="s">
        <v>240</v>
      </c>
      <c r="E869" s="52">
        <v>3000</v>
      </c>
      <c r="F869" s="52"/>
      <c r="G869" s="52"/>
      <c r="H869" s="27">
        <f t="shared" si="75"/>
        <v>3000</v>
      </c>
    </row>
    <row r="870" spans="1:8" ht="19.5" customHeight="1">
      <c r="A870" s="32"/>
      <c r="B870" s="33"/>
      <c r="C870" s="30" t="s">
        <v>8</v>
      </c>
      <c r="D870" s="30" t="s">
        <v>8</v>
      </c>
      <c r="E870" s="52">
        <v>32729</v>
      </c>
      <c r="F870" s="52"/>
      <c r="G870" s="52"/>
      <c r="H870" s="27">
        <f t="shared" si="75"/>
        <v>32729</v>
      </c>
    </row>
    <row r="871" spans="1:8" ht="19.5" customHeight="1">
      <c r="A871" s="32"/>
      <c r="B871" s="33"/>
      <c r="C871" s="30" t="s">
        <v>298</v>
      </c>
      <c r="D871" s="30" t="s">
        <v>298</v>
      </c>
      <c r="E871" s="52"/>
      <c r="F871" s="52"/>
      <c r="G871" s="52"/>
      <c r="H871" s="27"/>
    </row>
    <row r="872" spans="1:8" ht="19.5" customHeight="1">
      <c r="A872" s="32"/>
      <c r="B872" s="33"/>
      <c r="C872" s="30" t="s">
        <v>26</v>
      </c>
      <c r="D872" s="30" t="s">
        <v>26</v>
      </c>
      <c r="E872" s="52">
        <v>1500</v>
      </c>
      <c r="F872" s="52"/>
      <c r="G872" s="52"/>
      <c r="H872" s="27">
        <f t="shared" si="75"/>
        <v>1500</v>
      </c>
    </row>
    <row r="873" spans="1:8" ht="19.5" customHeight="1">
      <c r="A873" s="32"/>
      <c r="B873" s="33"/>
      <c r="C873" s="30" t="s">
        <v>32</v>
      </c>
      <c r="D873" s="30" t="s">
        <v>32</v>
      </c>
      <c r="E873" s="52">
        <v>7160</v>
      </c>
      <c r="F873" s="52"/>
      <c r="G873" s="52"/>
      <c r="H873" s="27">
        <f t="shared" si="75"/>
        <v>7160</v>
      </c>
    </row>
    <row r="874" spans="1:8" ht="19.5" customHeight="1">
      <c r="A874" s="32"/>
      <c r="B874" s="33"/>
      <c r="C874" s="30" t="s">
        <v>33</v>
      </c>
      <c r="D874" s="30" t="s">
        <v>33</v>
      </c>
      <c r="E874" s="52">
        <v>96634</v>
      </c>
      <c r="F874" s="52"/>
      <c r="G874" s="52"/>
      <c r="H874" s="27">
        <f t="shared" si="75"/>
        <v>96634</v>
      </c>
    </row>
    <row r="875" spans="1:8" ht="19.5" customHeight="1">
      <c r="A875" s="32"/>
      <c r="B875" s="33"/>
      <c r="C875" s="30" t="s">
        <v>34</v>
      </c>
      <c r="D875" s="30"/>
      <c r="E875" s="52">
        <v>2730</v>
      </c>
      <c r="F875" s="52"/>
      <c r="G875" s="52"/>
      <c r="H875" s="27">
        <f t="shared" si="75"/>
        <v>2730</v>
      </c>
    </row>
    <row r="876" spans="1:8" ht="19.5" customHeight="1">
      <c r="A876" s="32"/>
      <c r="B876" s="33"/>
      <c r="C876" s="30" t="s">
        <v>35</v>
      </c>
      <c r="D876" s="30"/>
      <c r="E876" s="52"/>
      <c r="F876" s="52"/>
      <c r="G876" s="52"/>
      <c r="H876" s="27">
        <f t="shared" si="75"/>
        <v>0</v>
      </c>
    </row>
    <row r="877" spans="1:8" s="44" customFormat="1" ht="19.5" customHeight="1">
      <c r="A877" s="187"/>
      <c r="B877" s="188"/>
      <c r="C877" s="277" t="s">
        <v>9</v>
      </c>
      <c r="D877" s="277" t="s">
        <v>9</v>
      </c>
      <c r="E877" s="247">
        <f>SUM(E858:E876)</f>
        <v>2145491</v>
      </c>
      <c r="F877" s="189">
        <f>SUM(F858:F876)</f>
        <v>0</v>
      </c>
      <c r="G877" s="189">
        <f>SUM(G858:G876)</f>
        <v>0</v>
      </c>
      <c r="H877" s="189">
        <f>SUM(H858:H876)</f>
        <v>2145491</v>
      </c>
    </row>
    <row r="878" spans="1:8" ht="19.5" customHeight="1">
      <c r="A878" s="32" t="s">
        <v>38</v>
      </c>
      <c r="B878" s="33" t="s">
        <v>56</v>
      </c>
      <c r="C878" s="30" t="s">
        <v>8</v>
      </c>
      <c r="D878" s="30" t="s">
        <v>8</v>
      </c>
      <c r="E878" s="52"/>
      <c r="F878" s="52"/>
      <c r="G878" s="52"/>
      <c r="H878" s="27">
        <f>SUM(E878:F878)</f>
        <v>0</v>
      </c>
    </row>
    <row r="879" spans="1:8" s="44" customFormat="1" ht="19.5" customHeight="1">
      <c r="A879" s="187"/>
      <c r="B879" s="188"/>
      <c r="C879" s="277" t="s">
        <v>9</v>
      </c>
      <c r="D879" s="277" t="s">
        <v>9</v>
      </c>
      <c r="E879" s="243">
        <f>SUM(E878)</f>
        <v>0</v>
      </c>
      <c r="F879" s="181">
        <f>SUM(F878)</f>
        <v>0</v>
      </c>
      <c r="G879" s="181">
        <f>SUM(G878)</f>
        <v>0</v>
      </c>
      <c r="H879" s="181">
        <f>SUM(H878)</f>
        <v>0</v>
      </c>
    </row>
    <row r="880" spans="1:8" ht="19.5" customHeight="1">
      <c r="A880" s="32" t="s">
        <v>38</v>
      </c>
      <c r="B880" s="33" t="s">
        <v>41</v>
      </c>
      <c r="C880" s="30" t="s">
        <v>33</v>
      </c>
      <c r="D880" s="30" t="s">
        <v>33</v>
      </c>
      <c r="E880" s="52"/>
      <c r="F880" s="52"/>
      <c r="G880" s="52"/>
      <c r="H880" s="27">
        <f>SUM(E880:F880)</f>
        <v>0</v>
      </c>
    </row>
    <row r="881" spans="1:8" s="44" customFormat="1" ht="19.5" customHeight="1">
      <c r="A881" s="187"/>
      <c r="B881" s="188"/>
      <c r="C881" s="277" t="s">
        <v>9</v>
      </c>
      <c r="D881" s="277" t="s">
        <v>9</v>
      </c>
      <c r="E881" s="243">
        <f>SUM(E880)</f>
        <v>0</v>
      </c>
      <c r="F881" s="181">
        <f>SUM(F880)</f>
        <v>0</v>
      </c>
      <c r="G881" s="181">
        <f>SUM(G880)</f>
        <v>0</v>
      </c>
      <c r="H881" s="181">
        <f>SUM(H880)</f>
        <v>0</v>
      </c>
    </row>
    <row r="882" spans="1:8" ht="19.5" customHeight="1">
      <c r="A882" s="32" t="s">
        <v>52</v>
      </c>
      <c r="B882" s="33" t="s">
        <v>97</v>
      </c>
      <c r="C882" s="30" t="s">
        <v>29</v>
      </c>
      <c r="D882" s="30" t="s">
        <v>29</v>
      </c>
      <c r="E882" s="52">
        <v>399</v>
      </c>
      <c r="F882" s="52"/>
      <c r="G882" s="52"/>
      <c r="H882" s="27">
        <f>SUM(E882:F882)-G882</f>
        <v>399</v>
      </c>
    </row>
    <row r="883" spans="1:8" ht="19.5" customHeight="1">
      <c r="A883" s="32"/>
      <c r="B883" s="33"/>
      <c r="C883" s="30" t="s">
        <v>20</v>
      </c>
      <c r="D883" s="30" t="s">
        <v>20</v>
      </c>
      <c r="E883" s="52">
        <v>102499</v>
      </c>
      <c r="F883" s="52"/>
      <c r="G883" s="52"/>
      <c r="H883" s="27">
        <f aca="true" t="shared" si="76" ref="H883:H893">SUM(E883:F883)-G883</f>
        <v>102499</v>
      </c>
    </row>
    <row r="884" spans="1:8" ht="19.5" customHeight="1">
      <c r="A884" s="32"/>
      <c r="B884" s="33"/>
      <c r="C884" s="30" t="s">
        <v>308</v>
      </c>
      <c r="D884" s="30"/>
      <c r="E884" s="52"/>
      <c r="F884" s="52"/>
      <c r="G884" s="52"/>
      <c r="H884" s="27"/>
    </row>
    <row r="885" spans="1:8" ht="19.5" customHeight="1">
      <c r="A885" s="32"/>
      <c r="B885" s="33"/>
      <c r="C885" s="30" t="s">
        <v>21</v>
      </c>
      <c r="D885" s="30" t="s">
        <v>21</v>
      </c>
      <c r="E885" s="52">
        <v>5896</v>
      </c>
      <c r="F885" s="52"/>
      <c r="G885" s="52"/>
      <c r="H885" s="27">
        <f t="shared" si="76"/>
        <v>5896</v>
      </c>
    </row>
    <row r="886" spans="1:8" ht="19.5" customHeight="1">
      <c r="A886" s="32"/>
      <c r="B886" s="33"/>
      <c r="C886" s="30" t="s">
        <v>22</v>
      </c>
      <c r="D886" s="30" t="s">
        <v>22</v>
      </c>
      <c r="E886" s="52">
        <v>18920</v>
      </c>
      <c r="F886" s="52"/>
      <c r="G886" s="52"/>
      <c r="H886" s="27">
        <f t="shared" si="76"/>
        <v>18920</v>
      </c>
    </row>
    <row r="887" spans="1:8" ht="19.5" customHeight="1">
      <c r="A887" s="32"/>
      <c r="B887" s="33"/>
      <c r="C887" s="30" t="s">
        <v>23</v>
      </c>
      <c r="D887" s="30" t="s">
        <v>23</v>
      </c>
      <c r="E887" s="52">
        <v>2656</v>
      </c>
      <c r="F887" s="52"/>
      <c r="G887" s="52"/>
      <c r="H887" s="27">
        <f t="shared" si="76"/>
        <v>2656</v>
      </c>
    </row>
    <row r="888" spans="1:8" ht="19.5" customHeight="1">
      <c r="A888" s="32"/>
      <c r="B888" s="33"/>
      <c r="C888" s="30" t="s">
        <v>12</v>
      </c>
      <c r="D888" s="30" t="s">
        <v>12</v>
      </c>
      <c r="E888" s="52">
        <v>1200</v>
      </c>
      <c r="F888" s="52"/>
      <c r="G888" s="52"/>
      <c r="H888" s="27">
        <f t="shared" si="76"/>
        <v>1200</v>
      </c>
    </row>
    <row r="889" spans="1:8" ht="19.5" customHeight="1">
      <c r="A889" s="32"/>
      <c r="B889" s="33"/>
      <c r="C889" s="30" t="s">
        <v>30</v>
      </c>
      <c r="D889" s="30" t="s">
        <v>30</v>
      </c>
      <c r="E889" s="52">
        <v>24075</v>
      </c>
      <c r="F889" s="52"/>
      <c r="G889" s="52"/>
      <c r="H889" s="27">
        <f t="shared" si="76"/>
        <v>24075</v>
      </c>
    </row>
    <row r="890" spans="1:8" ht="19.5" customHeight="1">
      <c r="A890" s="32"/>
      <c r="B890" s="33"/>
      <c r="C890" s="30" t="s">
        <v>31</v>
      </c>
      <c r="D890" s="30" t="s">
        <v>31</v>
      </c>
      <c r="E890" s="52"/>
      <c r="F890" s="52"/>
      <c r="G890" s="52"/>
      <c r="H890" s="27">
        <f t="shared" si="76"/>
        <v>0</v>
      </c>
    </row>
    <row r="891" spans="1:8" ht="19.5" customHeight="1">
      <c r="A891" s="32"/>
      <c r="B891" s="33"/>
      <c r="C891" s="30" t="s">
        <v>8</v>
      </c>
      <c r="D891" s="30" t="s">
        <v>8</v>
      </c>
      <c r="E891" s="52">
        <v>5500</v>
      </c>
      <c r="F891" s="52"/>
      <c r="G891" s="52"/>
      <c r="H891" s="27">
        <f t="shared" si="76"/>
        <v>5500</v>
      </c>
    </row>
    <row r="892" spans="1:8" ht="19.5" customHeight="1">
      <c r="A892" s="32"/>
      <c r="B892" s="33"/>
      <c r="C892" s="30" t="s">
        <v>26</v>
      </c>
      <c r="D892" s="30" t="s">
        <v>26</v>
      </c>
      <c r="E892" s="52"/>
      <c r="F892" s="52"/>
      <c r="G892" s="52"/>
      <c r="H892" s="27">
        <f t="shared" si="76"/>
        <v>0</v>
      </c>
    </row>
    <row r="893" spans="1:8" ht="19.5" customHeight="1">
      <c r="A893" s="32"/>
      <c r="B893" s="33"/>
      <c r="C893" s="30" t="s">
        <v>33</v>
      </c>
      <c r="D893" s="30" t="s">
        <v>33</v>
      </c>
      <c r="E893" s="52">
        <v>4684</v>
      </c>
      <c r="F893" s="52"/>
      <c r="G893" s="52"/>
      <c r="H893" s="27">
        <f t="shared" si="76"/>
        <v>4684</v>
      </c>
    </row>
    <row r="894" spans="1:8" s="44" customFormat="1" ht="19.5" customHeight="1">
      <c r="A894" s="187"/>
      <c r="B894" s="188"/>
      <c r="C894" s="277" t="s">
        <v>9</v>
      </c>
      <c r="D894" s="277" t="s">
        <v>9</v>
      </c>
      <c r="E894" s="243">
        <f>SUM(E882:E893)</f>
        <v>165829</v>
      </c>
      <c r="F894" s="181">
        <f>SUM(F882:F893)</f>
        <v>0</v>
      </c>
      <c r="G894" s="181">
        <f>SUM(G882:G893)</f>
        <v>0</v>
      </c>
      <c r="H894" s="181">
        <f>SUM(H882:H893)</f>
        <v>165829</v>
      </c>
    </row>
    <row r="895" spans="1:8" ht="19.5" customHeight="1">
      <c r="A895" s="32" t="s">
        <v>52</v>
      </c>
      <c r="B895" s="33" t="s">
        <v>99</v>
      </c>
      <c r="C895" s="30" t="s">
        <v>100</v>
      </c>
      <c r="D895" s="30" t="s">
        <v>100</v>
      </c>
      <c r="E895" s="52"/>
      <c r="F895" s="52"/>
      <c r="G895" s="52"/>
      <c r="H895" s="27">
        <f>SUM(E895:F895)</f>
        <v>0</v>
      </c>
    </row>
    <row r="896" spans="1:8" ht="19.5" customHeight="1">
      <c r="A896" s="32"/>
      <c r="B896" s="33"/>
      <c r="C896" s="30" t="s">
        <v>284</v>
      </c>
      <c r="D896" s="30"/>
      <c r="E896" s="52"/>
      <c r="F896" s="52"/>
      <c r="G896" s="52"/>
      <c r="H896" s="27">
        <f>SUM(E896:F896)</f>
        <v>0</v>
      </c>
    </row>
    <row r="897" spans="1:8" ht="19.5" customHeight="1">
      <c r="A897" s="32"/>
      <c r="B897" s="33"/>
      <c r="C897" s="30" t="s">
        <v>285</v>
      </c>
      <c r="D897" s="30"/>
      <c r="E897" s="52"/>
      <c r="F897" s="52"/>
      <c r="G897" s="52"/>
      <c r="H897" s="27">
        <f>SUM(E897:F897)</f>
        <v>0</v>
      </c>
    </row>
    <row r="898" spans="1:8" ht="19.5" customHeight="1" thickBot="1">
      <c r="A898" s="32"/>
      <c r="B898" s="33"/>
      <c r="C898" s="36" t="s">
        <v>9</v>
      </c>
      <c r="D898" s="36" t="s">
        <v>9</v>
      </c>
      <c r="E898" s="247">
        <f>SUM(E895:E897)</f>
        <v>0</v>
      </c>
      <c r="F898" s="247">
        <f>SUM(F895:F897)</f>
        <v>0</v>
      </c>
      <c r="G898" s="247">
        <f>SUM(G895:G897)</f>
        <v>0</v>
      </c>
      <c r="H898" s="247">
        <f>SUM(H895:H897)</f>
        <v>0</v>
      </c>
    </row>
    <row r="899" spans="1:8" s="275" customFormat="1" ht="19.5" customHeight="1" thickBot="1">
      <c r="A899" s="273" t="s">
        <v>2</v>
      </c>
      <c r="B899" s="273"/>
      <c r="C899" s="273"/>
      <c r="D899" s="273"/>
      <c r="E899" s="248">
        <f>SUM(E877,E879,E881,E894,E857,E898)</f>
        <v>2316320</v>
      </c>
      <c r="F899" s="274">
        <f>SUM(F877,F879,F881,F894,F857,F898)</f>
        <v>0</v>
      </c>
      <c r="G899" s="274">
        <f>SUM(G877,G879,G881,G894,G857,G898)</f>
        <v>0</v>
      </c>
      <c r="H899" s="274">
        <f>SUM(H877,H879,H881,H894,H857,H898)</f>
        <v>2316320</v>
      </c>
    </row>
    <row r="900" spans="1:8" s="44" customFormat="1" ht="19.5" customHeight="1" thickBot="1">
      <c r="A900" s="45"/>
      <c r="B900" s="46"/>
      <c r="C900" s="46"/>
      <c r="D900" s="46"/>
      <c r="E900" s="250"/>
      <c r="F900" s="250"/>
      <c r="G900" s="250"/>
      <c r="H900" s="47"/>
    </row>
    <row r="901" spans="1:8" ht="18.75" thickBot="1">
      <c r="A901" s="41"/>
      <c r="B901" s="2"/>
      <c r="C901" s="60"/>
      <c r="D901" s="168" t="s">
        <v>109</v>
      </c>
      <c r="E901" s="251"/>
      <c r="F901" s="251"/>
      <c r="G901" s="251"/>
      <c r="H901" s="138"/>
    </row>
    <row r="902" spans="1:8" ht="12.75" customHeight="1">
      <c r="A902" s="56" t="s">
        <v>0</v>
      </c>
      <c r="B902" s="58"/>
      <c r="C902" s="59"/>
      <c r="D902" s="59"/>
      <c r="E902" s="252"/>
      <c r="F902" s="252"/>
      <c r="G902" s="252"/>
      <c r="H902" s="139"/>
    </row>
    <row r="903" spans="1:8" ht="13.5" thickBot="1">
      <c r="A903" s="57"/>
      <c r="B903" s="53"/>
      <c r="C903" s="54"/>
      <c r="D903" s="54"/>
      <c r="E903" s="253"/>
      <c r="F903" s="253"/>
      <c r="G903" s="253"/>
      <c r="H903" s="135"/>
    </row>
    <row r="904" spans="1:8" ht="13.5" thickBot="1">
      <c r="A904" s="3" t="s">
        <v>3</v>
      </c>
      <c r="B904" s="4" t="s">
        <v>4</v>
      </c>
      <c r="C904" s="5" t="s">
        <v>5</v>
      </c>
      <c r="D904" s="5" t="s">
        <v>5</v>
      </c>
      <c r="E904" s="254"/>
      <c r="F904" s="254"/>
      <c r="G904" s="254"/>
      <c r="H904" s="136"/>
    </row>
    <row r="905" spans="1:8" ht="13.5" thickBot="1">
      <c r="A905" s="6">
        <v>1</v>
      </c>
      <c r="B905" s="7">
        <v>2</v>
      </c>
      <c r="C905" s="8">
        <v>3</v>
      </c>
      <c r="D905" s="8">
        <v>3</v>
      </c>
      <c r="E905" s="255">
        <v>4</v>
      </c>
      <c r="F905" s="255">
        <v>4</v>
      </c>
      <c r="G905" s="255">
        <v>4</v>
      </c>
      <c r="H905" s="137">
        <v>4</v>
      </c>
    </row>
    <row r="906" spans="1:8" ht="19.5" customHeight="1">
      <c r="A906" s="32" t="s">
        <v>38</v>
      </c>
      <c r="B906" s="33" t="s">
        <v>48</v>
      </c>
      <c r="C906" s="30" t="s">
        <v>29</v>
      </c>
      <c r="D906" s="30" t="s">
        <v>29</v>
      </c>
      <c r="E906" s="52">
        <v>11334</v>
      </c>
      <c r="F906" s="52"/>
      <c r="G906" s="52"/>
      <c r="H906" s="27">
        <f>SUM(E906:F906)</f>
        <v>11334</v>
      </c>
    </row>
    <row r="907" spans="1:8" ht="19.5" customHeight="1">
      <c r="A907" s="32"/>
      <c r="B907" s="33"/>
      <c r="C907" s="30" t="s">
        <v>100</v>
      </c>
      <c r="D907" s="30" t="s">
        <v>100</v>
      </c>
      <c r="E907" s="52"/>
      <c r="F907" s="52"/>
      <c r="G907" s="52"/>
      <c r="H907" s="27">
        <f>SUM(E907:F907)-G907</f>
        <v>0</v>
      </c>
    </row>
    <row r="908" spans="1:8" ht="19.5" customHeight="1">
      <c r="A908" s="32"/>
      <c r="B908" s="33"/>
      <c r="C908" s="30" t="s">
        <v>20</v>
      </c>
      <c r="D908" s="30" t="s">
        <v>20</v>
      </c>
      <c r="E908" s="52">
        <v>1688409</v>
      </c>
      <c r="F908" s="52"/>
      <c r="G908" s="52"/>
      <c r="H908" s="27">
        <f aca="true" t="shared" si="77" ref="H908:H923">SUM(E908:F908)-G908</f>
        <v>1688409</v>
      </c>
    </row>
    <row r="909" spans="1:8" ht="19.5" customHeight="1">
      <c r="A909" s="32"/>
      <c r="B909" s="33"/>
      <c r="C909" s="30" t="s">
        <v>313</v>
      </c>
      <c r="D909" s="30" t="s">
        <v>313</v>
      </c>
      <c r="E909" s="52">
        <v>9881</v>
      </c>
      <c r="F909" s="52"/>
      <c r="G909" s="52"/>
      <c r="H909" s="27">
        <f t="shared" si="77"/>
        <v>9881</v>
      </c>
    </row>
    <row r="910" spans="1:8" ht="19.5" customHeight="1">
      <c r="A910" s="32"/>
      <c r="B910" s="33"/>
      <c r="C910" s="30" t="s">
        <v>21</v>
      </c>
      <c r="D910" s="30" t="s">
        <v>21</v>
      </c>
      <c r="E910" s="52">
        <v>142467</v>
      </c>
      <c r="F910" s="52"/>
      <c r="G910" s="52"/>
      <c r="H910" s="27">
        <f t="shared" si="77"/>
        <v>142467</v>
      </c>
    </row>
    <row r="911" spans="1:8" ht="19.5" customHeight="1">
      <c r="A911" s="32"/>
      <c r="B911" s="33"/>
      <c r="C911" s="30" t="s">
        <v>22</v>
      </c>
      <c r="D911" s="30" t="s">
        <v>22</v>
      </c>
      <c r="E911" s="52">
        <v>311459</v>
      </c>
      <c r="F911" s="52"/>
      <c r="G911" s="52"/>
      <c r="H911" s="27">
        <f t="shared" si="77"/>
        <v>311459</v>
      </c>
    </row>
    <row r="912" spans="1:8" ht="19.5" customHeight="1">
      <c r="A912" s="32"/>
      <c r="B912" s="33"/>
      <c r="C912" s="30" t="s">
        <v>23</v>
      </c>
      <c r="D912" s="30" t="s">
        <v>23</v>
      </c>
      <c r="E912" s="52">
        <v>43339</v>
      </c>
      <c r="F912" s="285"/>
      <c r="G912" s="52"/>
      <c r="H912" s="27">
        <f t="shared" si="77"/>
        <v>43339</v>
      </c>
    </row>
    <row r="913" spans="1:8" ht="19.5" customHeight="1">
      <c r="A913" s="32"/>
      <c r="B913" s="33"/>
      <c r="C913" s="30" t="s">
        <v>12</v>
      </c>
      <c r="D913" s="30" t="s">
        <v>12</v>
      </c>
      <c r="E913" s="52">
        <v>26663</v>
      </c>
      <c r="F913" s="52"/>
      <c r="G913" s="52"/>
      <c r="H913" s="27">
        <f t="shared" si="77"/>
        <v>26663</v>
      </c>
    </row>
    <row r="914" spans="1:8" ht="19.5" customHeight="1">
      <c r="A914" s="32"/>
      <c r="B914" s="33"/>
      <c r="C914" s="30" t="s">
        <v>85</v>
      </c>
      <c r="D914" s="30" t="s">
        <v>85</v>
      </c>
      <c r="E914" s="52">
        <v>5000</v>
      </c>
      <c r="F914" s="52"/>
      <c r="G914" s="52"/>
      <c r="H914" s="27">
        <f t="shared" si="77"/>
        <v>5000</v>
      </c>
    </row>
    <row r="915" spans="1:8" ht="19.5" customHeight="1">
      <c r="A915" s="32"/>
      <c r="B915" s="33"/>
      <c r="C915" s="30" t="s">
        <v>30</v>
      </c>
      <c r="D915" s="30" t="s">
        <v>30</v>
      </c>
      <c r="E915" s="52">
        <v>140000</v>
      </c>
      <c r="F915" s="52"/>
      <c r="G915" s="52"/>
      <c r="H915" s="27">
        <f t="shared" si="77"/>
        <v>140000</v>
      </c>
    </row>
    <row r="916" spans="1:8" ht="19.5" customHeight="1">
      <c r="A916" s="32"/>
      <c r="B916" s="33"/>
      <c r="C916" s="30" t="s">
        <v>31</v>
      </c>
      <c r="D916" s="30" t="s">
        <v>31</v>
      </c>
      <c r="E916" s="52">
        <v>13000</v>
      </c>
      <c r="F916" s="52"/>
      <c r="G916" s="285"/>
      <c r="H916" s="27">
        <f t="shared" si="77"/>
        <v>13000</v>
      </c>
    </row>
    <row r="917" spans="1:8" ht="19.5" customHeight="1">
      <c r="A917" s="32"/>
      <c r="B917" s="33"/>
      <c r="C917" s="30" t="s">
        <v>240</v>
      </c>
      <c r="D917" s="30" t="s">
        <v>240</v>
      </c>
      <c r="E917" s="52">
        <v>2750</v>
      </c>
      <c r="F917" s="52"/>
      <c r="G917" s="285"/>
      <c r="H917" s="27">
        <f t="shared" si="77"/>
        <v>2750</v>
      </c>
    </row>
    <row r="918" spans="1:8" ht="19.5" customHeight="1">
      <c r="A918" s="32"/>
      <c r="B918" s="33"/>
      <c r="C918" s="30" t="s">
        <v>8</v>
      </c>
      <c r="D918" s="30" t="s">
        <v>8</v>
      </c>
      <c r="E918" s="52">
        <v>43000</v>
      </c>
      <c r="F918" s="52"/>
      <c r="G918" s="52"/>
      <c r="H918" s="27">
        <f t="shared" si="77"/>
        <v>43000</v>
      </c>
    </row>
    <row r="919" spans="1:8" ht="19.5" customHeight="1">
      <c r="A919" s="32"/>
      <c r="B919" s="33"/>
      <c r="C919" s="30" t="s">
        <v>298</v>
      </c>
      <c r="D919" s="30" t="s">
        <v>298</v>
      </c>
      <c r="E919" s="52">
        <v>2400</v>
      </c>
      <c r="F919" s="52"/>
      <c r="G919" s="52"/>
      <c r="H919" s="27">
        <f t="shared" si="77"/>
        <v>2400</v>
      </c>
    </row>
    <row r="920" spans="1:8" ht="19.5" customHeight="1">
      <c r="A920" s="32"/>
      <c r="B920" s="33"/>
      <c r="C920" s="30" t="s">
        <v>26</v>
      </c>
      <c r="D920" s="30" t="s">
        <v>26</v>
      </c>
      <c r="E920" s="52">
        <v>5000</v>
      </c>
      <c r="F920" s="52"/>
      <c r="G920" s="52"/>
      <c r="H920" s="27">
        <f t="shared" si="77"/>
        <v>5000</v>
      </c>
    </row>
    <row r="921" spans="1:8" ht="19.5" customHeight="1">
      <c r="A921" s="32"/>
      <c r="B921" s="33"/>
      <c r="C921" s="30" t="s">
        <v>32</v>
      </c>
      <c r="D921" s="30" t="s">
        <v>32</v>
      </c>
      <c r="E921" s="52">
        <v>8000</v>
      </c>
      <c r="F921" s="52"/>
      <c r="G921" s="52"/>
      <c r="H921" s="27">
        <f t="shared" si="77"/>
        <v>8000</v>
      </c>
    </row>
    <row r="922" spans="1:8" ht="19.5" customHeight="1">
      <c r="A922" s="32"/>
      <c r="B922" s="33"/>
      <c r="C922" s="30" t="s">
        <v>33</v>
      </c>
      <c r="D922" s="30" t="s">
        <v>33</v>
      </c>
      <c r="E922" s="52">
        <v>105271</v>
      </c>
      <c r="F922" s="285"/>
      <c r="G922" s="52"/>
      <c r="H922" s="27">
        <f t="shared" si="77"/>
        <v>105271</v>
      </c>
    </row>
    <row r="923" spans="1:8" ht="19.5" customHeight="1">
      <c r="A923" s="32"/>
      <c r="B923" s="33"/>
      <c r="C923" s="30" t="s">
        <v>64</v>
      </c>
      <c r="D923" s="30" t="s">
        <v>64</v>
      </c>
      <c r="E923" s="52"/>
      <c r="F923" s="52"/>
      <c r="G923" s="52"/>
      <c r="H923" s="27">
        <f t="shared" si="77"/>
        <v>0</v>
      </c>
    </row>
    <row r="924" spans="1:8" s="44" customFormat="1" ht="19.5" customHeight="1">
      <c r="A924" s="187"/>
      <c r="B924" s="188"/>
      <c r="C924" s="277" t="s">
        <v>9</v>
      </c>
      <c r="D924" s="277" t="s">
        <v>9</v>
      </c>
      <c r="E924" s="247">
        <f>SUM(E906:E923)</f>
        <v>2557973</v>
      </c>
      <c r="F924" s="189">
        <f>SUM(F906:F923)</f>
        <v>0</v>
      </c>
      <c r="G924" s="189">
        <f>SUM(G906:G923)</f>
        <v>0</v>
      </c>
      <c r="H924" s="189">
        <f>SUM(H906:H923)</f>
        <v>2557973</v>
      </c>
    </row>
    <row r="925" spans="1:8" ht="19.5" customHeight="1">
      <c r="A925" s="32" t="s">
        <v>38</v>
      </c>
      <c r="B925" s="33" t="s">
        <v>56</v>
      </c>
      <c r="C925" s="30" t="s">
        <v>8</v>
      </c>
      <c r="D925" s="30" t="s">
        <v>8</v>
      </c>
      <c r="E925" s="52"/>
      <c r="F925" s="52"/>
      <c r="G925" s="52"/>
      <c r="H925" s="27">
        <f>SUM(E925:F925)</f>
        <v>0</v>
      </c>
    </row>
    <row r="926" spans="1:8" s="282" customFormat="1" ht="19.5" customHeight="1">
      <c r="A926" s="278"/>
      <c r="B926" s="279"/>
      <c r="C926" s="280" t="s">
        <v>9</v>
      </c>
      <c r="D926" s="280" t="s">
        <v>9</v>
      </c>
      <c r="E926" s="313">
        <f>SUM(E925)</f>
        <v>0</v>
      </c>
      <c r="F926" s="281">
        <f>SUM(F925)</f>
        <v>0</v>
      </c>
      <c r="G926" s="281">
        <f>SUM(G925)</f>
        <v>0</v>
      </c>
      <c r="H926" s="281">
        <f>SUM(H925)</f>
        <v>0</v>
      </c>
    </row>
    <row r="927" spans="1:8" ht="19.5" customHeight="1">
      <c r="A927" s="32" t="s">
        <v>38</v>
      </c>
      <c r="B927" s="33" t="s">
        <v>41</v>
      </c>
      <c r="C927" s="30" t="s">
        <v>33</v>
      </c>
      <c r="D927" s="30" t="s">
        <v>33</v>
      </c>
      <c r="E927" s="52"/>
      <c r="F927" s="52"/>
      <c r="G927" s="52"/>
      <c r="H927" s="27">
        <f>SUM(E927:F927)</f>
        <v>0</v>
      </c>
    </row>
    <row r="928" spans="1:8" s="282" customFormat="1" ht="19.5" customHeight="1">
      <c r="A928" s="278"/>
      <c r="B928" s="279"/>
      <c r="C928" s="280" t="s">
        <v>9</v>
      </c>
      <c r="D928" s="280" t="s">
        <v>9</v>
      </c>
      <c r="E928" s="313">
        <f>SUM(E927)</f>
        <v>0</v>
      </c>
      <c r="F928" s="281">
        <f>SUM(F927)</f>
        <v>0</v>
      </c>
      <c r="G928" s="281">
        <f>SUM(G927)</f>
        <v>0</v>
      </c>
      <c r="H928" s="281">
        <f>SUM(H927)</f>
        <v>0</v>
      </c>
    </row>
    <row r="929" spans="1:8" ht="17.25" customHeight="1">
      <c r="A929" s="32" t="s">
        <v>87</v>
      </c>
      <c r="B929" s="33" t="s">
        <v>88</v>
      </c>
      <c r="C929" s="30" t="s">
        <v>89</v>
      </c>
      <c r="D929" s="30" t="s">
        <v>89</v>
      </c>
      <c r="E929" s="52"/>
      <c r="F929" s="52"/>
      <c r="G929" s="52"/>
      <c r="H929" s="27">
        <f>SUM(E929:F929)</f>
        <v>0</v>
      </c>
    </row>
    <row r="930" spans="1:8" s="263" customFormat="1" ht="19.5" customHeight="1">
      <c r="A930" s="264"/>
      <c r="B930" s="265"/>
      <c r="C930" s="266" t="s">
        <v>9</v>
      </c>
      <c r="D930" s="266" t="s">
        <v>9</v>
      </c>
      <c r="E930" s="268"/>
      <c r="F930" s="268"/>
      <c r="G930" s="268"/>
      <c r="H930" s="267">
        <f>SUM(H929)</f>
        <v>0</v>
      </c>
    </row>
    <row r="931" spans="1:8" ht="19.5" customHeight="1">
      <c r="A931" s="32" t="s">
        <v>52</v>
      </c>
      <c r="B931" s="33" t="s">
        <v>97</v>
      </c>
      <c r="C931" s="30" t="s">
        <v>29</v>
      </c>
      <c r="D931" s="30" t="s">
        <v>29</v>
      </c>
      <c r="E931" s="52">
        <v>1351</v>
      </c>
      <c r="F931" s="52"/>
      <c r="G931" s="52"/>
      <c r="H931" s="27">
        <f>SUM(E931:F931)-G931</f>
        <v>1351</v>
      </c>
    </row>
    <row r="932" spans="1:8" ht="19.5" customHeight="1">
      <c r="A932" s="32"/>
      <c r="B932" s="33"/>
      <c r="C932" s="30" t="s">
        <v>25</v>
      </c>
      <c r="D932" s="30" t="s">
        <v>25</v>
      </c>
      <c r="E932" s="52"/>
      <c r="F932" s="52"/>
      <c r="G932" s="52"/>
      <c r="H932" s="27">
        <f aca="true" t="shared" si="78" ref="H932:H944">SUM(E932:F932)-G932</f>
        <v>0</v>
      </c>
    </row>
    <row r="933" spans="1:8" ht="19.5" customHeight="1">
      <c r="A933" s="32"/>
      <c r="B933" s="33"/>
      <c r="C933" s="30" t="s">
        <v>20</v>
      </c>
      <c r="D933" s="30" t="s">
        <v>20</v>
      </c>
      <c r="E933" s="52">
        <v>146590</v>
      </c>
      <c r="F933" s="52"/>
      <c r="G933" s="52"/>
      <c r="H933" s="27">
        <f t="shared" si="78"/>
        <v>146590</v>
      </c>
    </row>
    <row r="934" spans="1:8" ht="19.5" customHeight="1">
      <c r="A934" s="32"/>
      <c r="B934" s="33"/>
      <c r="C934" s="30" t="s">
        <v>313</v>
      </c>
      <c r="D934" s="30" t="s">
        <v>313</v>
      </c>
      <c r="E934" s="52"/>
      <c r="F934" s="52"/>
      <c r="G934" s="52"/>
      <c r="H934" s="27"/>
    </row>
    <row r="935" spans="1:8" ht="19.5" customHeight="1">
      <c r="A935" s="32"/>
      <c r="B935" s="33"/>
      <c r="C935" s="30" t="s">
        <v>21</v>
      </c>
      <c r="D935" s="30" t="s">
        <v>21</v>
      </c>
      <c r="E935" s="52">
        <v>7973</v>
      </c>
      <c r="F935" s="52"/>
      <c r="G935" s="52"/>
      <c r="H935" s="27">
        <f t="shared" si="78"/>
        <v>7973</v>
      </c>
    </row>
    <row r="936" spans="1:8" ht="19.5" customHeight="1">
      <c r="A936" s="32"/>
      <c r="B936" s="33"/>
      <c r="C936" s="30" t="s">
        <v>22</v>
      </c>
      <c r="D936" s="30" t="s">
        <v>22</v>
      </c>
      <c r="E936" s="52">
        <v>26094</v>
      </c>
      <c r="F936" s="52"/>
      <c r="G936" s="52"/>
      <c r="H936" s="27">
        <f t="shared" si="78"/>
        <v>26094</v>
      </c>
    </row>
    <row r="937" spans="1:8" ht="19.5" customHeight="1">
      <c r="A937" s="32"/>
      <c r="B937" s="33"/>
      <c r="C937" s="30" t="s">
        <v>23</v>
      </c>
      <c r="D937" s="30" t="s">
        <v>23</v>
      </c>
      <c r="E937" s="52">
        <v>3662</v>
      </c>
      <c r="F937" s="52"/>
      <c r="G937" s="52"/>
      <c r="H937" s="27">
        <f t="shared" si="78"/>
        <v>3662</v>
      </c>
    </row>
    <row r="938" spans="1:8" ht="19.5" customHeight="1">
      <c r="A938" s="32"/>
      <c r="B938" s="33"/>
      <c r="C938" s="30" t="s">
        <v>12</v>
      </c>
      <c r="D938" s="30" t="s">
        <v>12</v>
      </c>
      <c r="E938" s="52">
        <v>20000</v>
      </c>
      <c r="F938" s="52"/>
      <c r="G938" s="52"/>
      <c r="H938" s="27">
        <f t="shared" si="78"/>
        <v>20000</v>
      </c>
    </row>
    <row r="939" spans="1:8" ht="19.5" customHeight="1">
      <c r="A939" s="32"/>
      <c r="B939" s="33"/>
      <c r="C939" s="30" t="s">
        <v>30</v>
      </c>
      <c r="D939" s="30" t="s">
        <v>30</v>
      </c>
      <c r="E939" s="52">
        <v>25000</v>
      </c>
      <c r="F939" s="52"/>
      <c r="G939" s="52"/>
      <c r="H939" s="27">
        <f t="shared" si="78"/>
        <v>25000</v>
      </c>
    </row>
    <row r="940" spans="1:8" ht="19.5" customHeight="1">
      <c r="A940" s="32"/>
      <c r="B940" s="33"/>
      <c r="C940" s="30" t="s">
        <v>31</v>
      </c>
      <c r="D940" s="30" t="s">
        <v>31</v>
      </c>
      <c r="E940" s="52">
        <v>6000</v>
      </c>
      <c r="F940" s="52"/>
      <c r="G940" s="52"/>
      <c r="H940" s="27">
        <f t="shared" si="78"/>
        <v>6000</v>
      </c>
    </row>
    <row r="941" spans="1:8" ht="19.5" customHeight="1">
      <c r="A941" s="32"/>
      <c r="B941" s="33"/>
      <c r="C941" s="30" t="s">
        <v>8</v>
      </c>
      <c r="D941" s="30" t="s">
        <v>8</v>
      </c>
      <c r="E941" s="52">
        <v>6649</v>
      </c>
      <c r="F941" s="52"/>
      <c r="G941" s="52"/>
      <c r="H941" s="27">
        <f t="shared" si="78"/>
        <v>6649</v>
      </c>
    </row>
    <row r="942" spans="1:8" ht="19.5" customHeight="1">
      <c r="A942" s="32"/>
      <c r="B942" s="33"/>
      <c r="C942" s="30" t="s">
        <v>26</v>
      </c>
      <c r="D942" s="30" t="s">
        <v>26</v>
      </c>
      <c r="E942" s="52">
        <v>1000</v>
      </c>
      <c r="F942" s="52"/>
      <c r="G942" s="52"/>
      <c r="H942" s="27">
        <f t="shared" si="78"/>
        <v>1000</v>
      </c>
    </row>
    <row r="943" spans="1:8" ht="19.5" customHeight="1">
      <c r="A943" s="32"/>
      <c r="B943" s="33"/>
      <c r="C943" s="30" t="s">
        <v>33</v>
      </c>
      <c r="D943" s="30" t="s">
        <v>33</v>
      </c>
      <c r="E943" s="52">
        <v>6572</v>
      </c>
      <c r="F943" s="52"/>
      <c r="G943" s="52"/>
      <c r="H943" s="27">
        <f t="shared" si="78"/>
        <v>6572</v>
      </c>
    </row>
    <row r="944" spans="1:8" ht="19.5" customHeight="1">
      <c r="A944" s="32"/>
      <c r="B944" s="33"/>
      <c r="C944" s="30" t="s">
        <v>64</v>
      </c>
      <c r="D944" s="30" t="s">
        <v>64</v>
      </c>
      <c r="E944" s="52"/>
      <c r="F944" s="52"/>
      <c r="G944" s="52"/>
      <c r="H944" s="27">
        <f t="shared" si="78"/>
        <v>0</v>
      </c>
    </row>
    <row r="945" spans="1:8" s="44" customFormat="1" ht="19.5" customHeight="1">
      <c r="A945" s="187"/>
      <c r="B945" s="188"/>
      <c r="C945" s="277" t="s">
        <v>9</v>
      </c>
      <c r="D945" s="277" t="s">
        <v>9</v>
      </c>
      <c r="E945" s="243">
        <f>SUM(E931:E944)</f>
        <v>250891</v>
      </c>
      <c r="F945" s="181">
        <f>SUM(F931:F944)</f>
        <v>0</v>
      </c>
      <c r="G945" s="181">
        <f>SUM(G931:G944)</f>
        <v>0</v>
      </c>
      <c r="H945" s="181">
        <f>SUM(H931:H944)</f>
        <v>250891</v>
      </c>
    </row>
    <row r="946" spans="1:8" ht="19.5" customHeight="1">
      <c r="A946" s="32" t="s">
        <v>52</v>
      </c>
      <c r="B946" s="33" t="s">
        <v>99</v>
      </c>
      <c r="C946" s="30" t="s">
        <v>100</v>
      </c>
      <c r="D946" s="30" t="s">
        <v>100</v>
      </c>
      <c r="E946" s="52"/>
      <c r="F946" s="52"/>
      <c r="G946" s="52"/>
      <c r="H946" s="27">
        <f>SUM(E946:F946)</f>
        <v>0</v>
      </c>
    </row>
    <row r="947" spans="1:8" ht="19.5" customHeight="1">
      <c r="A947" s="32"/>
      <c r="B947" s="33"/>
      <c r="C947" s="30" t="s">
        <v>284</v>
      </c>
      <c r="D947" s="30"/>
      <c r="E947" s="52"/>
      <c r="F947" s="52"/>
      <c r="G947" s="52"/>
      <c r="H947" s="27">
        <f>SUM(E947:F947)</f>
        <v>0</v>
      </c>
    </row>
    <row r="948" spans="1:8" ht="19.5" customHeight="1">
      <c r="A948" s="32"/>
      <c r="B948" s="33"/>
      <c r="C948" s="30" t="s">
        <v>285</v>
      </c>
      <c r="D948" s="30"/>
      <c r="E948" s="52"/>
      <c r="F948" s="52"/>
      <c r="G948" s="52"/>
      <c r="H948" s="27">
        <f>SUM(E948:F948)</f>
        <v>0</v>
      </c>
    </row>
    <row r="949" spans="1:8" ht="19.5" customHeight="1" thickBot="1">
      <c r="A949" s="32"/>
      <c r="B949" s="33"/>
      <c r="C949" s="36" t="s">
        <v>9</v>
      </c>
      <c r="D949" s="36" t="s">
        <v>9</v>
      </c>
      <c r="E949" s="247">
        <f>SUM(E946:E948)</f>
        <v>0</v>
      </c>
      <c r="F949" s="247">
        <f>SUM(F946:F948)</f>
        <v>0</v>
      </c>
      <c r="G949" s="247">
        <f>SUM(G946:G948)</f>
        <v>0</v>
      </c>
      <c r="H949" s="247">
        <f>SUM(H946:H948)</f>
        <v>0</v>
      </c>
    </row>
    <row r="950" spans="1:8" s="275" customFormat="1" ht="19.5" customHeight="1" thickBot="1">
      <c r="A950" s="273" t="s">
        <v>2</v>
      </c>
      <c r="B950" s="273"/>
      <c r="C950" s="273"/>
      <c r="D950" s="273"/>
      <c r="E950" s="248">
        <f>SUM(E924,E926,E928,E945)</f>
        <v>2808864</v>
      </c>
      <c r="F950" s="274">
        <f>SUM(F924,F926,F928,F945,F949)</f>
        <v>0</v>
      </c>
      <c r="G950" s="274">
        <f>SUM(G924,G926,G928,G945,G949)</f>
        <v>0</v>
      </c>
      <c r="H950" s="274">
        <f>SUM(H924,H926,H928,H945,H949)</f>
        <v>2808864</v>
      </c>
    </row>
    <row r="951" spans="1:8" s="44" customFormat="1" ht="19.5" customHeight="1" thickBot="1">
      <c r="A951" s="45"/>
      <c r="B951" s="46"/>
      <c r="C951" s="46"/>
      <c r="D951" s="46"/>
      <c r="E951" s="250"/>
      <c r="F951" s="250"/>
      <c r="G951" s="250"/>
      <c r="H951" s="47"/>
    </row>
    <row r="952" spans="1:8" ht="18.75" thickBot="1">
      <c r="A952" s="337" t="s">
        <v>110</v>
      </c>
      <c r="B952" s="338"/>
      <c r="C952" s="338"/>
      <c r="D952" s="338"/>
      <c r="E952" s="251"/>
      <c r="F952" s="251"/>
      <c r="G952" s="251"/>
      <c r="H952" s="138"/>
    </row>
    <row r="953" spans="1:8" ht="12.75" customHeight="1">
      <c r="A953" s="56" t="s">
        <v>0</v>
      </c>
      <c r="B953" s="58"/>
      <c r="C953" s="59"/>
      <c r="D953" s="59"/>
      <c r="E953" s="252"/>
      <c r="F953" s="252"/>
      <c r="G953" s="252"/>
      <c r="H953" s="139"/>
    </row>
    <row r="954" spans="1:8" ht="13.5" thickBot="1">
      <c r="A954" s="57"/>
      <c r="B954" s="53"/>
      <c r="C954" s="54"/>
      <c r="D954" s="54"/>
      <c r="E954" s="253"/>
      <c r="F954" s="253"/>
      <c r="G954" s="253"/>
      <c r="H954" s="135"/>
    </row>
    <row r="955" spans="1:8" ht="13.5" thickBot="1">
      <c r="A955" s="3" t="s">
        <v>3</v>
      </c>
      <c r="B955" s="4" t="s">
        <v>4</v>
      </c>
      <c r="C955" s="5" t="s">
        <v>5</v>
      </c>
      <c r="D955" s="5" t="s">
        <v>5</v>
      </c>
      <c r="E955" s="254"/>
      <c r="F955" s="254"/>
      <c r="G955" s="254"/>
      <c r="H955" s="136"/>
    </row>
    <row r="956" spans="1:8" ht="13.5" thickBot="1">
      <c r="A956" s="6">
        <v>1</v>
      </c>
      <c r="B956" s="7">
        <v>2</v>
      </c>
      <c r="C956" s="8">
        <v>3</v>
      </c>
      <c r="D956" s="8">
        <v>3</v>
      </c>
      <c r="E956" s="255">
        <v>4</v>
      </c>
      <c r="F956" s="255">
        <v>4</v>
      </c>
      <c r="G956" s="255">
        <v>4</v>
      </c>
      <c r="H956" s="137">
        <v>4</v>
      </c>
    </row>
    <row r="957" spans="1:8" ht="19.5" customHeight="1">
      <c r="A957" s="32" t="s">
        <v>38</v>
      </c>
      <c r="B957" s="33" t="s">
        <v>48</v>
      </c>
      <c r="C957" s="30" t="s">
        <v>29</v>
      </c>
      <c r="D957" s="30" t="s">
        <v>29</v>
      </c>
      <c r="E957" s="52">
        <v>100000</v>
      </c>
      <c r="F957" s="52"/>
      <c r="G957" s="52"/>
      <c r="H957" s="27">
        <f>SUM(E957:F957)-G957</f>
        <v>100000</v>
      </c>
    </row>
    <row r="958" spans="1:8" ht="19.5" customHeight="1">
      <c r="A958" s="32"/>
      <c r="B958" s="33"/>
      <c r="C958" s="30" t="s">
        <v>100</v>
      </c>
      <c r="D958" s="30" t="s">
        <v>100</v>
      </c>
      <c r="E958" s="52"/>
      <c r="F958" s="52"/>
      <c r="G958" s="52"/>
      <c r="H958" s="27">
        <f aca="true" t="shared" si="79" ref="H958:H974">SUM(E958:F958)-G958</f>
        <v>0</v>
      </c>
    </row>
    <row r="959" spans="1:8" ht="19.5" customHeight="1">
      <c r="A959" s="32"/>
      <c r="B959" s="33"/>
      <c r="C959" s="30" t="s">
        <v>20</v>
      </c>
      <c r="D959" s="30" t="s">
        <v>20</v>
      </c>
      <c r="E959" s="52">
        <v>1600000</v>
      </c>
      <c r="F959" s="52"/>
      <c r="G959" s="285"/>
      <c r="H959" s="27">
        <f t="shared" si="79"/>
        <v>1600000</v>
      </c>
    </row>
    <row r="960" spans="1:9" ht="19.5" customHeight="1">
      <c r="A960" s="32"/>
      <c r="B960" s="33"/>
      <c r="C960" s="30" t="s">
        <v>313</v>
      </c>
      <c r="D960" s="30"/>
      <c r="E960" s="52">
        <v>2400</v>
      </c>
      <c r="F960" s="285"/>
      <c r="G960" s="52"/>
      <c r="H960" s="27">
        <f t="shared" si="79"/>
        <v>2400</v>
      </c>
      <c r="I960" s="44" t="s">
        <v>343</v>
      </c>
    </row>
    <row r="961" spans="1:9" ht="19.5" customHeight="1">
      <c r="A961" s="32"/>
      <c r="B961" s="33"/>
      <c r="C961" s="30" t="s">
        <v>21</v>
      </c>
      <c r="D961" s="30" t="s">
        <v>21</v>
      </c>
      <c r="E961" s="52">
        <v>133200</v>
      </c>
      <c r="F961" s="52"/>
      <c r="G961" s="52"/>
      <c r="H961" s="27">
        <f t="shared" si="79"/>
        <v>133200</v>
      </c>
      <c r="I961" s="150">
        <f>SUM(E965:E973)</f>
        <v>137154</v>
      </c>
    </row>
    <row r="962" spans="1:8" ht="19.5" customHeight="1">
      <c r="A962" s="32"/>
      <c r="B962" s="33"/>
      <c r="C962" s="30" t="s">
        <v>22</v>
      </c>
      <c r="D962" s="30" t="s">
        <v>22</v>
      </c>
      <c r="E962" s="52">
        <v>275752</v>
      </c>
      <c r="F962" s="285"/>
      <c r="G962" s="52"/>
      <c r="H962" s="27">
        <f t="shared" si="79"/>
        <v>275752</v>
      </c>
    </row>
    <row r="963" spans="1:8" ht="19.5" customHeight="1">
      <c r="A963" s="32"/>
      <c r="B963" s="33"/>
      <c r="C963" s="30" t="s">
        <v>23</v>
      </c>
      <c r="D963" s="30" t="s">
        <v>23</v>
      </c>
      <c r="E963" s="52">
        <v>38000</v>
      </c>
      <c r="F963" s="285"/>
      <c r="G963" s="52"/>
      <c r="H963" s="27">
        <f t="shared" si="79"/>
        <v>38000</v>
      </c>
    </row>
    <row r="964" spans="1:8" ht="19.5" customHeight="1">
      <c r="A964" s="32"/>
      <c r="B964" s="33"/>
      <c r="C964" s="30" t="s">
        <v>61</v>
      </c>
      <c r="D964" s="30" t="s">
        <v>61</v>
      </c>
      <c r="E964" s="52"/>
      <c r="F964" s="52"/>
      <c r="G964" s="285"/>
      <c r="H964" s="27">
        <f t="shared" si="79"/>
        <v>0</v>
      </c>
    </row>
    <row r="965" spans="1:8" ht="20.25" customHeight="1">
      <c r="A965" s="32"/>
      <c r="B965" s="33"/>
      <c r="C965" s="30" t="s">
        <v>12</v>
      </c>
      <c r="D965" s="30" t="s">
        <v>12</v>
      </c>
      <c r="E965" s="52">
        <v>13554</v>
      </c>
      <c r="F965" s="285"/>
      <c r="G965" s="52"/>
      <c r="H965" s="27">
        <f t="shared" si="79"/>
        <v>13554</v>
      </c>
    </row>
    <row r="966" spans="1:8" ht="19.5" customHeight="1">
      <c r="A966" s="32"/>
      <c r="B966" s="33"/>
      <c r="C966" s="30" t="s">
        <v>85</v>
      </c>
      <c r="D966" s="30" t="s">
        <v>85</v>
      </c>
      <c r="E966" s="52">
        <v>500</v>
      </c>
      <c r="F966" s="285"/>
      <c r="G966" s="52"/>
      <c r="H966" s="27">
        <f t="shared" si="79"/>
        <v>500</v>
      </c>
    </row>
    <row r="967" spans="1:8" ht="19.5" customHeight="1">
      <c r="A967" s="32"/>
      <c r="B967" s="33"/>
      <c r="C967" s="30" t="s">
        <v>30</v>
      </c>
      <c r="D967" s="30" t="s">
        <v>30</v>
      </c>
      <c r="E967" s="52">
        <v>85000</v>
      </c>
      <c r="F967" s="285"/>
      <c r="G967" s="52"/>
      <c r="H967" s="27">
        <f t="shared" si="79"/>
        <v>85000</v>
      </c>
    </row>
    <row r="968" spans="1:8" ht="19.5" customHeight="1">
      <c r="A968" s="32"/>
      <c r="B968" s="33"/>
      <c r="C968" s="30" t="s">
        <v>31</v>
      </c>
      <c r="D968" s="30" t="s">
        <v>31</v>
      </c>
      <c r="E968" s="52">
        <v>500</v>
      </c>
      <c r="F968" s="52"/>
      <c r="G968" s="285"/>
      <c r="H968" s="27">
        <f t="shared" si="79"/>
        <v>500</v>
      </c>
    </row>
    <row r="969" spans="1:8" ht="19.5" customHeight="1">
      <c r="A969" s="32"/>
      <c r="B969" s="33"/>
      <c r="C969" s="30" t="s">
        <v>240</v>
      </c>
      <c r="D969" s="30" t="s">
        <v>240</v>
      </c>
      <c r="E969" s="52">
        <v>600</v>
      </c>
      <c r="F969" s="52"/>
      <c r="G969" s="285"/>
      <c r="H969" s="27">
        <f t="shared" si="79"/>
        <v>600</v>
      </c>
    </row>
    <row r="970" spans="1:8" ht="19.5" customHeight="1">
      <c r="A970" s="32"/>
      <c r="B970" s="33"/>
      <c r="C970" s="30" t="s">
        <v>8</v>
      </c>
      <c r="D970" s="30" t="s">
        <v>8</v>
      </c>
      <c r="E970" s="52">
        <v>30400</v>
      </c>
      <c r="F970" s="285"/>
      <c r="G970" s="52"/>
      <c r="H970" s="27">
        <f t="shared" si="79"/>
        <v>30400</v>
      </c>
    </row>
    <row r="971" spans="1:8" ht="19.5" customHeight="1">
      <c r="A971" s="32"/>
      <c r="B971" s="33"/>
      <c r="C971" s="30" t="s">
        <v>298</v>
      </c>
      <c r="D971" s="30" t="s">
        <v>298</v>
      </c>
      <c r="E971" s="52">
        <v>2600</v>
      </c>
      <c r="F971" s="285"/>
      <c r="G971" s="52"/>
      <c r="H971" s="27">
        <f t="shared" si="79"/>
        <v>2600</v>
      </c>
    </row>
    <row r="972" spans="1:8" ht="19.5" customHeight="1">
      <c r="A972" s="32"/>
      <c r="B972" s="33"/>
      <c r="C972" s="30" t="s">
        <v>26</v>
      </c>
      <c r="D972" s="30" t="s">
        <v>26</v>
      </c>
      <c r="E972" s="52">
        <v>1500</v>
      </c>
      <c r="F972" s="285"/>
      <c r="G972" s="52"/>
      <c r="H972" s="27">
        <f t="shared" si="79"/>
        <v>1500</v>
      </c>
    </row>
    <row r="973" spans="1:8" ht="19.5" customHeight="1">
      <c r="A973" s="32"/>
      <c r="B973" s="33"/>
      <c r="C973" s="30" t="s">
        <v>32</v>
      </c>
      <c r="D973" s="30" t="s">
        <v>32</v>
      </c>
      <c r="E973" s="52">
        <v>2500</v>
      </c>
      <c r="F973" s="52"/>
      <c r="G973" s="52"/>
      <c r="H973" s="27">
        <f t="shared" si="79"/>
        <v>2500</v>
      </c>
    </row>
    <row r="974" spans="1:8" ht="19.5" customHeight="1">
      <c r="A974" s="32"/>
      <c r="B974" s="33"/>
      <c r="C974" s="30" t="s">
        <v>33</v>
      </c>
      <c r="D974" s="30" t="s">
        <v>33</v>
      </c>
      <c r="E974" s="52">
        <v>89814</v>
      </c>
      <c r="F974" s="285"/>
      <c r="G974" s="52"/>
      <c r="H974" s="27">
        <f t="shared" si="79"/>
        <v>89814</v>
      </c>
    </row>
    <row r="975" spans="1:8" ht="19.5" customHeight="1">
      <c r="A975" s="32"/>
      <c r="B975" s="33"/>
      <c r="C975" s="30" t="s">
        <v>35</v>
      </c>
      <c r="D975" s="30" t="s">
        <v>35</v>
      </c>
      <c r="E975" s="52"/>
      <c r="F975" s="52"/>
      <c r="G975" s="52"/>
      <c r="H975" s="27"/>
    </row>
    <row r="976" spans="1:8" s="44" customFormat="1" ht="19.5" customHeight="1">
      <c r="A976" s="187"/>
      <c r="B976" s="188"/>
      <c r="C976" s="277" t="s">
        <v>9</v>
      </c>
      <c r="D976" s="277" t="s">
        <v>9</v>
      </c>
      <c r="E976" s="247">
        <f>SUM(E957:E975)</f>
        <v>2376320</v>
      </c>
      <c r="F976" s="189">
        <f>SUM(F957:F975)</f>
        <v>0</v>
      </c>
      <c r="G976" s="189">
        <f>SUM(G957:G975)</f>
        <v>0</v>
      </c>
      <c r="H976" s="189">
        <f>SUM(H957:H975)</f>
        <v>2376320</v>
      </c>
    </row>
    <row r="977" spans="1:8" ht="19.5" customHeight="1">
      <c r="A977" s="32" t="s">
        <v>38</v>
      </c>
      <c r="B977" s="33" t="s">
        <v>56</v>
      </c>
      <c r="C977" s="30" t="s">
        <v>8</v>
      </c>
      <c r="D977" s="30" t="s">
        <v>8</v>
      </c>
      <c r="E977" s="52"/>
      <c r="F977" s="52"/>
      <c r="G977" s="52"/>
      <c r="H977" s="27">
        <f>SUM(E977:F977)</f>
        <v>0</v>
      </c>
    </row>
    <row r="978" spans="1:8" s="44" customFormat="1" ht="19.5" customHeight="1">
      <c r="A978" s="187"/>
      <c r="B978" s="188"/>
      <c r="C978" s="277" t="s">
        <v>9</v>
      </c>
      <c r="D978" s="277" t="s">
        <v>9</v>
      </c>
      <c r="E978" s="243">
        <f>SUM(E977)</f>
        <v>0</v>
      </c>
      <c r="F978" s="181">
        <f>SUM(F977)</f>
        <v>0</v>
      </c>
      <c r="G978" s="181"/>
      <c r="H978" s="181">
        <f>SUM(H977)</f>
        <v>0</v>
      </c>
    </row>
    <row r="979" spans="1:8" ht="19.5" customHeight="1">
      <c r="A979" s="32" t="s">
        <v>38</v>
      </c>
      <c r="B979" s="33" t="s">
        <v>41</v>
      </c>
      <c r="C979" s="30" t="s">
        <v>33</v>
      </c>
      <c r="D979" s="30" t="s">
        <v>33</v>
      </c>
      <c r="E979" s="52"/>
      <c r="F979" s="52"/>
      <c r="G979" s="52"/>
      <c r="H979" s="27">
        <f>SUM(E979:F979)</f>
        <v>0</v>
      </c>
    </row>
    <row r="980" spans="1:8" s="44" customFormat="1" ht="19.5" customHeight="1">
      <c r="A980" s="187"/>
      <c r="B980" s="188"/>
      <c r="C980" s="277" t="s">
        <v>9</v>
      </c>
      <c r="D980" s="277" t="s">
        <v>9</v>
      </c>
      <c r="E980" s="243">
        <f>SUM(E979)</f>
        <v>0</v>
      </c>
      <c r="F980" s="181"/>
      <c r="G980" s="181"/>
      <c r="H980" s="181">
        <f>SUM(H979)</f>
        <v>0</v>
      </c>
    </row>
    <row r="981" spans="1:8" ht="19.5" customHeight="1">
      <c r="A981" s="32" t="s">
        <v>52</v>
      </c>
      <c r="B981" s="33" t="s">
        <v>97</v>
      </c>
      <c r="C981" s="30" t="s">
        <v>29</v>
      </c>
      <c r="D981" s="30" t="s">
        <v>29</v>
      </c>
      <c r="E981" s="52">
        <v>9470</v>
      </c>
      <c r="F981" s="52"/>
      <c r="G981" s="52"/>
      <c r="H981" s="27">
        <f>SUM(E981:F981)-G981</f>
        <v>9470</v>
      </c>
    </row>
    <row r="982" spans="1:8" ht="19.5" customHeight="1">
      <c r="A982" s="32"/>
      <c r="B982" s="33"/>
      <c r="C982" s="30" t="s">
        <v>20</v>
      </c>
      <c r="D982" s="30" t="s">
        <v>20</v>
      </c>
      <c r="E982" s="52">
        <v>115000</v>
      </c>
      <c r="F982" s="52"/>
      <c r="G982" s="285"/>
      <c r="H982" s="27">
        <f aca="true" t="shared" si="80" ref="H982:H993">SUM(E982:F982)-G982</f>
        <v>115000</v>
      </c>
    </row>
    <row r="983" spans="1:8" ht="19.5" customHeight="1">
      <c r="A983" s="32"/>
      <c r="B983" s="33"/>
      <c r="C983" s="30" t="s">
        <v>308</v>
      </c>
      <c r="D983" s="30"/>
      <c r="E983" s="52"/>
      <c r="F983" s="52"/>
      <c r="G983" s="52"/>
      <c r="H983" s="27"/>
    </row>
    <row r="984" spans="1:8" ht="19.5" customHeight="1">
      <c r="A984" s="32"/>
      <c r="B984" s="33"/>
      <c r="C984" s="30" t="s">
        <v>21</v>
      </c>
      <c r="D984" s="30" t="s">
        <v>21</v>
      </c>
      <c r="E984" s="52">
        <v>7664</v>
      </c>
      <c r="F984" s="52"/>
      <c r="G984" s="52"/>
      <c r="H984" s="27">
        <f t="shared" si="80"/>
        <v>7664</v>
      </c>
    </row>
    <row r="985" spans="1:8" ht="19.5" customHeight="1">
      <c r="A985" s="32"/>
      <c r="B985" s="33"/>
      <c r="C985" s="30" t="s">
        <v>22</v>
      </c>
      <c r="D985" s="30" t="s">
        <v>22</v>
      </c>
      <c r="E985" s="52">
        <v>20055</v>
      </c>
      <c r="F985" s="52"/>
      <c r="G985" s="52"/>
      <c r="H985" s="27">
        <f t="shared" si="80"/>
        <v>20055</v>
      </c>
    </row>
    <row r="986" spans="1:8" ht="19.5" customHeight="1">
      <c r="A986" s="32"/>
      <c r="B986" s="33"/>
      <c r="C986" s="30" t="s">
        <v>23</v>
      </c>
      <c r="D986" s="30" t="s">
        <v>23</v>
      </c>
      <c r="E986" s="52">
        <v>2800</v>
      </c>
      <c r="F986" s="52"/>
      <c r="G986" s="52"/>
      <c r="H986" s="27">
        <f t="shared" si="80"/>
        <v>2800</v>
      </c>
    </row>
    <row r="987" spans="1:8" ht="19.5" customHeight="1">
      <c r="A987" s="32"/>
      <c r="B987" s="33"/>
      <c r="C987" s="30" t="s">
        <v>12</v>
      </c>
      <c r="D987" s="30" t="s">
        <v>12</v>
      </c>
      <c r="E987" s="52">
        <v>5000</v>
      </c>
      <c r="F987" s="52"/>
      <c r="G987" s="52"/>
      <c r="H987" s="27">
        <f t="shared" si="80"/>
        <v>5000</v>
      </c>
    </row>
    <row r="988" spans="1:8" ht="19.5" customHeight="1">
      <c r="A988" s="32"/>
      <c r="B988" s="33"/>
      <c r="C988" s="30" t="s">
        <v>73</v>
      </c>
      <c r="D988" s="30" t="s">
        <v>73</v>
      </c>
      <c r="E988" s="52">
        <v>88000</v>
      </c>
      <c r="F988" s="52"/>
      <c r="G988" s="52"/>
      <c r="H988" s="27">
        <f t="shared" si="80"/>
        <v>88000</v>
      </c>
    </row>
    <row r="989" spans="1:8" ht="19.5" customHeight="1">
      <c r="A989" s="32"/>
      <c r="B989" s="33"/>
      <c r="C989" s="30" t="s">
        <v>30</v>
      </c>
      <c r="D989" s="30" t="s">
        <v>30</v>
      </c>
      <c r="E989" s="52">
        <v>90000</v>
      </c>
      <c r="F989" s="52"/>
      <c r="G989" s="52"/>
      <c r="H989" s="27">
        <f t="shared" si="80"/>
        <v>90000</v>
      </c>
    </row>
    <row r="990" spans="1:8" ht="19.5" customHeight="1">
      <c r="A990" s="32"/>
      <c r="B990" s="33"/>
      <c r="C990" s="30" t="s">
        <v>31</v>
      </c>
      <c r="D990" s="30" t="s">
        <v>31</v>
      </c>
      <c r="E990" s="52">
        <v>500</v>
      </c>
      <c r="F990" s="52"/>
      <c r="G990" s="285"/>
      <c r="H990" s="27">
        <f t="shared" si="80"/>
        <v>500</v>
      </c>
    </row>
    <row r="991" spans="1:8" ht="19.5" customHeight="1">
      <c r="A991" s="32"/>
      <c r="B991" s="33"/>
      <c r="C991" s="30" t="s">
        <v>8</v>
      </c>
      <c r="D991" s="30" t="s">
        <v>8</v>
      </c>
      <c r="E991" s="52">
        <v>16683</v>
      </c>
      <c r="F991" s="52"/>
      <c r="G991" s="52"/>
      <c r="H991" s="27">
        <f t="shared" si="80"/>
        <v>16683</v>
      </c>
    </row>
    <row r="992" spans="1:8" ht="19.5" customHeight="1">
      <c r="A992" s="32"/>
      <c r="B992" s="33"/>
      <c r="C992" s="30" t="s">
        <v>26</v>
      </c>
      <c r="D992" s="30" t="s">
        <v>26</v>
      </c>
      <c r="E992" s="52">
        <v>100</v>
      </c>
      <c r="F992" s="52"/>
      <c r="G992" s="52"/>
      <c r="H992" s="27">
        <f t="shared" si="80"/>
        <v>100</v>
      </c>
    </row>
    <row r="993" spans="1:8" ht="19.5" customHeight="1">
      <c r="A993" s="32"/>
      <c r="B993" s="33"/>
      <c r="C993" s="30" t="s">
        <v>33</v>
      </c>
      <c r="D993" s="30" t="s">
        <v>33</v>
      </c>
      <c r="E993" s="52">
        <v>6914</v>
      </c>
      <c r="F993" s="52"/>
      <c r="G993" s="52"/>
      <c r="H993" s="27">
        <f t="shared" si="80"/>
        <v>6914</v>
      </c>
    </row>
    <row r="994" spans="1:8" s="44" customFormat="1" ht="19.5" customHeight="1">
      <c r="A994" s="187"/>
      <c r="B994" s="188"/>
      <c r="C994" s="277" t="s">
        <v>9</v>
      </c>
      <c r="D994" s="277" t="s">
        <v>9</v>
      </c>
      <c r="E994" s="243">
        <f>SUM(E981:E993)</f>
        <v>362186</v>
      </c>
      <c r="F994" s="181">
        <f>SUM(F981:F993)</f>
        <v>0</v>
      </c>
      <c r="G994" s="181">
        <f>SUM(G981:G993)</f>
        <v>0</v>
      </c>
      <c r="H994" s="181">
        <f>SUM(H981:H993)</f>
        <v>362186</v>
      </c>
    </row>
    <row r="995" spans="1:8" ht="19.5" customHeight="1">
      <c r="A995" s="32" t="s">
        <v>52</v>
      </c>
      <c r="B995" s="33" t="s">
        <v>99</v>
      </c>
      <c r="C995" s="30" t="s">
        <v>100</v>
      </c>
      <c r="D995" s="30" t="s">
        <v>100</v>
      </c>
      <c r="E995" s="52"/>
      <c r="F995" s="52"/>
      <c r="G995" s="52"/>
      <c r="H995" s="27">
        <f>SUM(E995:F995)</f>
        <v>0</v>
      </c>
    </row>
    <row r="996" spans="1:8" ht="19.5" customHeight="1">
      <c r="A996" s="32"/>
      <c r="B996" s="33"/>
      <c r="C996" s="30" t="s">
        <v>284</v>
      </c>
      <c r="D996" s="30"/>
      <c r="E996" s="52"/>
      <c r="F996" s="52"/>
      <c r="G996" s="52"/>
      <c r="H996" s="27">
        <f>SUM(E996:F996)</f>
        <v>0</v>
      </c>
    </row>
    <row r="997" spans="1:8" ht="19.5" customHeight="1">
      <c r="A997" s="32"/>
      <c r="B997" s="33"/>
      <c r="C997" s="30" t="s">
        <v>285</v>
      </c>
      <c r="D997" s="30"/>
      <c r="E997" s="52"/>
      <c r="F997" s="52"/>
      <c r="G997" s="52"/>
      <c r="H997" s="27">
        <f>SUM(E997:F997)</f>
        <v>0</v>
      </c>
    </row>
    <row r="998" spans="1:8" ht="19.5" customHeight="1" thickBot="1">
      <c r="A998" s="32"/>
      <c r="B998" s="33"/>
      <c r="C998" s="36" t="s">
        <v>9</v>
      </c>
      <c r="D998" s="36" t="s">
        <v>9</v>
      </c>
      <c r="E998" s="247">
        <f>SUM(E995:E997)</f>
        <v>0</v>
      </c>
      <c r="F998" s="247">
        <f>SUM(F995:F997)</f>
        <v>0</v>
      </c>
      <c r="G998" s="247">
        <f>SUM(G995:G997)</f>
        <v>0</v>
      </c>
      <c r="H998" s="247">
        <f>SUM(H995:H997)</f>
        <v>0</v>
      </c>
    </row>
    <row r="999" spans="1:8" s="275" customFormat="1" ht="19.5" customHeight="1" thickBot="1">
      <c r="A999" s="273" t="s">
        <v>2</v>
      </c>
      <c r="B999" s="273"/>
      <c r="C999" s="273"/>
      <c r="D999" s="273"/>
      <c r="E999" s="248">
        <f>SUM(E976,E978,E980,E994)</f>
        <v>2738506</v>
      </c>
      <c r="F999" s="274">
        <f>SUM(F976,F978,F980,F994,F998)</f>
        <v>0</v>
      </c>
      <c r="G999" s="274">
        <f>SUM(G976,G978,G980,G994,G998)</f>
        <v>0</v>
      </c>
      <c r="H999" s="274">
        <f>SUM(H976,H978,H980,H994,H998)</f>
        <v>2738506</v>
      </c>
    </row>
    <row r="1000" spans="1:8" s="44" customFormat="1" ht="19.5" customHeight="1" thickBot="1">
      <c r="A1000" s="45"/>
      <c r="B1000" s="46"/>
      <c r="C1000" s="46"/>
      <c r="D1000" s="46"/>
      <c r="E1000" s="250"/>
      <c r="F1000" s="250"/>
      <c r="G1000" s="250"/>
      <c r="H1000" s="47"/>
    </row>
    <row r="1001" spans="1:8" ht="18.75" thickBot="1">
      <c r="A1001" s="41"/>
      <c r="B1001" s="2"/>
      <c r="C1001" s="60"/>
      <c r="D1001" s="168" t="s">
        <v>111</v>
      </c>
      <c r="E1001" s="251"/>
      <c r="F1001" s="251"/>
      <c r="G1001" s="251"/>
      <c r="H1001" s="138"/>
    </row>
    <row r="1002" spans="1:8" ht="12.75" customHeight="1">
      <c r="A1002" s="56" t="s">
        <v>0</v>
      </c>
      <c r="B1002" s="58"/>
      <c r="C1002" s="59"/>
      <c r="D1002" s="59"/>
      <c r="E1002" s="252"/>
      <c r="F1002" s="252"/>
      <c r="G1002" s="252"/>
      <c r="H1002" s="139"/>
    </row>
    <row r="1003" spans="1:8" ht="13.5" thickBot="1">
      <c r="A1003" s="57"/>
      <c r="B1003" s="53"/>
      <c r="C1003" s="54"/>
      <c r="D1003" s="54"/>
      <c r="E1003" s="253"/>
      <c r="F1003" s="253"/>
      <c r="G1003" s="253"/>
      <c r="H1003" s="135"/>
    </row>
    <row r="1004" spans="1:8" ht="13.5" thickBot="1">
      <c r="A1004" s="3" t="s">
        <v>3</v>
      </c>
      <c r="B1004" s="4" t="s">
        <v>4</v>
      </c>
      <c r="C1004" s="5" t="s">
        <v>5</v>
      </c>
      <c r="D1004" s="5" t="s">
        <v>5</v>
      </c>
      <c r="E1004" s="254"/>
      <c r="F1004" s="254"/>
      <c r="G1004" s="254"/>
      <c r="H1004" s="136"/>
    </row>
    <row r="1005" spans="1:8" ht="13.5" thickBot="1">
      <c r="A1005" s="6">
        <v>1</v>
      </c>
      <c r="B1005" s="7">
        <v>2</v>
      </c>
      <c r="C1005" s="8">
        <v>3</v>
      </c>
      <c r="D1005" s="8">
        <v>3</v>
      </c>
      <c r="E1005" s="255">
        <v>4</v>
      </c>
      <c r="F1005" s="255">
        <v>4</v>
      </c>
      <c r="G1005" s="255">
        <v>4</v>
      </c>
      <c r="H1005" s="137">
        <v>4</v>
      </c>
    </row>
    <row r="1006" spans="1:8" ht="19.5" customHeight="1">
      <c r="A1006" s="32" t="s">
        <v>38</v>
      </c>
      <c r="B1006" s="33" t="s">
        <v>48</v>
      </c>
      <c r="C1006" s="30" t="s">
        <v>29</v>
      </c>
      <c r="D1006" s="30" t="s">
        <v>29</v>
      </c>
      <c r="E1006" s="52"/>
      <c r="F1006" s="52"/>
      <c r="G1006" s="52"/>
      <c r="H1006" s="27"/>
    </row>
    <row r="1007" spans="1:8" ht="19.5" customHeight="1">
      <c r="A1007" s="32"/>
      <c r="B1007" s="33"/>
      <c r="C1007" s="30" t="s">
        <v>20</v>
      </c>
      <c r="D1007" s="30" t="s">
        <v>20</v>
      </c>
      <c r="E1007" s="52"/>
      <c r="F1007" s="52"/>
      <c r="G1007" s="52"/>
      <c r="H1007" s="27"/>
    </row>
    <row r="1008" spans="1:8" ht="19.5" customHeight="1">
      <c r="A1008" s="32"/>
      <c r="B1008" s="33"/>
      <c r="C1008" s="30" t="s">
        <v>21</v>
      </c>
      <c r="D1008" s="30" t="s">
        <v>21</v>
      </c>
      <c r="E1008" s="52"/>
      <c r="F1008" s="52"/>
      <c r="G1008" s="52"/>
      <c r="H1008" s="27"/>
    </row>
    <row r="1009" spans="1:8" ht="19.5" customHeight="1">
      <c r="A1009" s="32"/>
      <c r="B1009" s="33"/>
      <c r="C1009" s="30" t="s">
        <v>22</v>
      </c>
      <c r="D1009" s="30" t="s">
        <v>22</v>
      </c>
      <c r="E1009" s="52"/>
      <c r="F1009" s="52"/>
      <c r="G1009" s="52"/>
      <c r="H1009" s="27"/>
    </row>
    <row r="1010" spans="1:8" ht="19.5" customHeight="1">
      <c r="A1010" s="32"/>
      <c r="B1010" s="33"/>
      <c r="C1010" s="30" t="s">
        <v>23</v>
      </c>
      <c r="D1010" s="30" t="s">
        <v>23</v>
      </c>
      <c r="E1010" s="52"/>
      <c r="F1010" s="52"/>
      <c r="G1010" s="52"/>
      <c r="H1010" s="27"/>
    </row>
    <row r="1011" spans="1:8" ht="19.5" customHeight="1">
      <c r="A1011" s="32"/>
      <c r="B1011" s="33"/>
      <c r="C1011" s="30" t="s">
        <v>12</v>
      </c>
      <c r="D1011" s="30" t="s">
        <v>12</v>
      </c>
      <c r="E1011" s="52"/>
      <c r="F1011" s="52"/>
      <c r="G1011" s="52"/>
      <c r="H1011" s="27"/>
    </row>
    <row r="1012" spans="1:8" ht="19.5" customHeight="1">
      <c r="A1012" s="32"/>
      <c r="B1012" s="33"/>
      <c r="C1012" s="30" t="s">
        <v>30</v>
      </c>
      <c r="D1012" s="30" t="s">
        <v>30</v>
      </c>
      <c r="E1012" s="52"/>
      <c r="F1012" s="52"/>
      <c r="G1012" s="52"/>
      <c r="H1012" s="27"/>
    </row>
    <row r="1013" spans="1:8" ht="19.5" customHeight="1">
      <c r="A1013" s="32"/>
      <c r="B1013" s="33"/>
      <c r="C1013" s="30" t="s">
        <v>31</v>
      </c>
      <c r="D1013" s="30" t="s">
        <v>31</v>
      </c>
      <c r="E1013" s="52"/>
      <c r="F1013" s="52"/>
      <c r="G1013" s="52"/>
      <c r="H1013" s="27"/>
    </row>
    <row r="1014" spans="1:8" ht="19.5" customHeight="1">
      <c r="A1014" s="32"/>
      <c r="B1014" s="33"/>
      <c r="C1014" s="30" t="s">
        <v>8</v>
      </c>
      <c r="D1014" s="30" t="s">
        <v>8</v>
      </c>
      <c r="E1014" s="52"/>
      <c r="F1014" s="52"/>
      <c r="G1014" s="52"/>
      <c r="H1014" s="27"/>
    </row>
    <row r="1015" spans="1:8" ht="19.5" customHeight="1">
      <c r="A1015" s="32"/>
      <c r="B1015" s="33"/>
      <c r="C1015" s="30" t="s">
        <v>26</v>
      </c>
      <c r="D1015" s="30" t="s">
        <v>26</v>
      </c>
      <c r="E1015" s="52"/>
      <c r="F1015" s="52"/>
      <c r="G1015" s="52"/>
      <c r="H1015" s="27"/>
    </row>
    <row r="1016" spans="1:8" ht="19.5" customHeight="1">
      <c r="A1016" s="32"/>
      <c r="B1016" s="33"/>
      <c r="C1016" s="30" t="s">
        <v>32</v>
      </c>
      <c r="D1016" s="30" t="s">
        <v>32</v>
      </c>
      <c r="E1016" s="52"/>
      <c r="F1016" s="52"/>
      <c r="G1016" s="52"/>
      <c r="H1016" s="27"/>
    </row>
    <row r="1017" spans="1:8" ht="19.5" customHeight="1">
      <c r="A1017" s="32"/>
      <c r="B1017" s="33"/>
      <c r="C1017" s="30" t="s">
        <v>33</v>
      </c>
      <c r="D1017" s="30" t="s">
        <v>33</v>
      </c>
      <c r="E1017" s="52"/>
      <c r="F1017" s="52"/>
      <c r="G1017" s="52"/>
      <c r="H1017" s="27"/>
    </row>
    <row r="1018" spans="1:8" ht="19.5" customHeight="1">
      <c r="A1018" s="32"/>
      <c r="B1018" s="33"/>
      <c r="C1018" s="30" t="s">
        <v>86</v>
      </c>
      <c r="D1018" s="30" t="s">
        <v>86</v>
      </c>
      <c r="E1018" s="52"/>
      <c r="F1018" s="52"/>
      <c r="G1018" s="52"/>
      <c r="H1018" s="27"/>
    </row>
    <row r="1019" spans="1:8" ht="19.5" customHeight="1">
      <c r="A1019" s="34"/>
      <c r="B1019" s="35"/>
      <c r="C1019" s="37" t="s">
        <v>9</v>
      </c>
      <c r="D1019" s="37" t="s">
        <v>9</v>
      </c>
      <c r="E1019" s="247">
        <f>SUM(E1006:E1018)</f>
        <v>0</v>
      </c>
      <c r="F1019" s="247">
        <f>SUM(F1006:F1018)</f>
        <v>0</v>
      </c>
      <c r="G1019" s="247">
        <f>SUM(G1006:G1018)</f>
        <v>0</v>
      </c>
      <c r="H1019" s="31">
        <f>SUM(H1006:H1018)</f>
        <v>0</v>
      </c>
    </row>
    <row r="1020" spans="1:8" ht="19.5" customHeight="1">
      <c r="A1020" s="32" t="s">
        <v>38</v>
      </c>
      <c r="B1020" s="33" t="s">
        <v>56</v>
      </c>
      <c r="C1020" s="30" t="s">
        <v>8</v>
      </c>
      <c r="D1020" s="30" t="s">
        <v>8</v>
      </c>
      <c r="E1020" s="52"/>
      <c r="F1020" s="52"/>
      <c r="G1020" s="52"/>
      <c r="H1020" s="27"/>
    </row>
    <row r="1021" spans="1:8" ht="19.5" customHeight="1">
      <c r="A1021" s="34"/>
      <c r="B1021" s="35"/>
      <c r="C1021" s="37" t="s">
        <v>9</v>
      </c>
      <c r="D1021" s="37" t="s">
        <v>9</v>
      </c>
      <c r="E1021" s="243">
        <f>SUM(E1020)</f>
        <v>0</v>
      </c>
      <c r="F1021" s="243">
        <f>SUM(F1020)</f>
        <v>0</v>
      </c>
      <c r="G1021" s="243">
        <f>SUM(G1020)</f>
        <v>0</v>
      </c>
      <c r="H1021" s="23">
        <f>SUM(H1020)</f>
        <v>0</v>
      </c>
    </row>
    <row r="1022" spans="1:8" ht="19.5" customHeight="1">
      <c r="A1022" s="32" t="s">
        <v>38</v>
      </c>
      <c r="B1022" s="33" t="s">
        <v>41</v>
      </c>
      <c r="C1022" s="30" t="s">
        <v>33</v>
      </c>
      <c r="D1022" s="30" t="s">
        <v>33</v>
      </c>
      <c r="E1022" s="52"/>
      <c r="F1022" s="52"/>
      <c r="G1022" s="52"/>
      <c r="H1022" s="27"/>
    </row>
    <row r="1023" spans="1:8" ht="19.5" customHeight="1">
      <c r="A1023" s="34"/>
      <c r="B1023" s="35"/>
      <c r="C1023" s="37" t="s">
        <v>9</v>
      </c>
      <c r="D1023" s="37" t="s">
        <v>9</v>
      </c>
      <c r="E1023" s="243">
        <f>SUM(E1022)</f>
        <v>0</v>
      </c>
      <c r="F1023" s="243">
        <f>SUM(F1022)</f>
        <v>0</v>
      </c>
      <c r="G1023" s="243">
        <f>SUM(G1022)</f>
        <v>0</v>
      </c>
      <c r="H1023" s="23">
        <f>SUM(H1022)</f>
        <v>0</v>
      </c>
    </row>
    <row r="1024" spans="1:8" ht="19.5" customHeight="1">
      <c r="A1024" s="32" t="s">
        <v>52</v>
      </c>
      <c r="B1024" s="33" t="s">
        <v>99</v>
      </c>
      <c r="C1024" s="30" t="s">
        <v>100</v>
      </c>
      <c r="D1024" s="30" t="s">
        <v>100</v>
      </c>
      <c r="E1024" s="52"/>
      <c r="F1024" s="52"/>
      <c r="G1024" s="52"/>
      <c r="H1024" s="27"/>
    </row>
    <row r="1025" spans="1:8" ht="19.5" customHeight="1">
      <c r="A1025" s="34"/>
      <c r="B1025" s="35"/>
      <c r="C1025" s="37" t="s">
        <v>9</v>
      </c>
      <c r="D1025" s="37" t="s">
        <v>9</v>
      </c>
      <c r="E1025" s="243">
        <f>SUM(E1024)</f>
        <v>0</v>
      </c>
      <c r="F1025" s="243">
        <f>SUM(F1024)</f>
        <v>0</v>
      </c>
      <c r="G1025" s="243">
        <f>SUM(G1024)</f>
        <v>0</v>
      </c>
      <c r="H1025" s="23">
        <f>SUM(H1024)</f>
        <v>0</v>
      </c>
    </row>
    <row r="1026" spans="1:8" ht="19.5" customHeight="1">
      <c r="A1026" s="32" t="s">
        <v>52</v>
      </c>
      <c r="B1026" s="33" t="s">
        <v>101</v>
      </c>
      <c r="C1026" s="30" t="s">
        <v>20</v>
      </c>
      <c r="D1026" s="30" t="s">
        <v>20</v>
      </c>
      <c r="E1026" s="52"/>
      <c r="F1026" s="52"/>
      <c r="G1026" s="52"/>
      <c r="H1026" s="27"/>
    </row>
    <row r="1027" spans="1:8" ht="19.5" customHeight="1">
      <c r="A1027" s="32"/>
      <c r="B1027" s="33"/>
      <c r="C1027" s="30" t="s">
        <v>22</v>
      </c>
      <c r="D1027" s="30" t="s">
        <v>22</v>
      </c>
      <c r="E1027" s="52"/>
      <c r="F1027" s="52"/>
      <c r="G1027" s="52"/>
      <c r="H1027" s="27"/>
    </row>
    <row r="1028" spans="1:8" ht="19.5" customHeight="1">
      <c r="A1028" s="32"/>
      <c r="B1028" s="33"/>
      <c r="C1028" s="30" t="s">
        <v>23</v>
      </c>
      <c r="D1028" s="30" t="s">
        <v>23</v>
      </c>
      <c r="E1028" s="52"/>
      <c r="F1028" s="52"/>
      <c r="G1028" s="52"/>
      <c r="H1028" s="27"/>
    </row>
    <row r="1029" spans="1:8" ht="19.5" customHeight="1">
      <c r="A1029" s="32"/>
      <c r="B1029" s="33"/>
      <c r="C1029" s="30" t="s">
        <v>12</v>
      </c>
      <c r="D1029" s="30" t="s">
        <v>12</v>
      </c>
      <c r="E1029" s="52"/>
      <c r="F1029" s="52"/>
      <c r="G1029" s="52"/>
      <c r="H1029" s="27"/>
    </row>
    <row r="1030" spans="1:8" ht="19.5" customHeight="1">
      <c r="A1030" s="32"/>
      <c r="B1030" s="33"/>
      <c r="C1030" s="30" t="s">
        <v>30</v>
      </c>
      <c r="D1030" s="30" t="s">
        <v>30</v>
      </c>
      <c r="E1030" s="52"/>
      <c r="F1030" s="52"/>
      <c r="G1030" s="52"/>
      <c r="H1030" s="27"/>
    </row>
    <row r="1031" spans="1:8" ht="19.5" customHeight="1">
      <c r="A1031" s="32"/>
      <c r="B1031" s="33"/>
      <c r="C1031" s="30" t="s">
        <v>26</v>
      </c>
      <c r="D1031" s="30" t="s">
        <v>26</v>
      </c>
      <c r="E1031" s="52"/>
      <c r="F1031" s="52"/>
      <c r="G1031" s="52"/>
      <c r="H1031" s="27"/>
    </row>
    <row r="1032" spans="1:8" ht="19.5" customHeight="1" thickBot="1">
      <c r="A1032" s="34"/>
      <c r="B1032" s="35"/>
      <c r="C1032" s="37" t="s">
        <v>9</v>
      </c>
      <c r="D1032" s="37" t="s">
        <v>9</v>
      </c>
      <c r="E1032" s="243">
        <f>SUM(E1026:E1031)</f>
        <v>0</v>
      </c>
      <c r="F1032" s="243">
        <f>SUM(F1026:F1031)</f>
        <v>0</v>
      </c>
      <c r="G1032" s="243">
        <f>SUM(G1026:G1031)</f>
        <v>0</v>
      </c>
      <c r="H1032" s="23">
        <f>SUM(H1026:H1031)</f>
        <v>0</v>
      </c>
    </row>
    <row r="1033" spans="1:8" ht="19.5" customHeight="1" thickBot="1">
      <c r="A1033" s="55" t="s">
        <v>2</v>
      </c>
      <c r="B1033" s="55"/>
      <c r="C1033" s="55"/>
      <c r="D1033" s="55"/>
      <c r="E1033" s="248">
        <f>SUM(E1032,E1025,E1023,E1021,E1019)</f>
        <v>0</v>
      </c>
      <c r="F1033" s="248">
        <f>SUM(F1032,F1025,F1023,F1021,F1019)</f>
        <v>0</v>
      </c>
      <c r="G1033" s="248">
        <f>SUM(G1032,G1025,G1023,G1021,G1019)</f>
        <v>0</v>
      </c>
      <c r="H1033" s="40">
        <f>SUM(H1032,H1025,H1023,H1021,H1019)</f>
        <v>0</v>
      </c>
    </row>
    <row r="1034" spans="1:8" s="44" customFormat="1" ht="19.5" customHeight="1" thickBot="1">
      <c r="A1034" s="45"/>
      <c r="B1034" s="46"/>
      <c r="C1034" s="46"/>
      <c r="D1034" s="46"/>
      <c r="E1034" s="250"/>
      <c r="F1034" s="250"/>
      <c r="G1034" s="250"/>
      <c r="H1034" s="47"/>
    </row>
    <row r="1035" spans="1:8" ht="18.75" thickBot="1">
      <c r="A1035" s="337" t="s">
        <v>112</v>
      </c>
      <c r="B1035" s="338"/>
      <c r="C1035" s="338"/>
      <c r="D1035" s="338"/>
      <c r="E1035" s="338"/>
      <c r="F1035" s="149"/>
      <c r="G1035" s="149"/>
      <c r="H1035" s="144"/>
    </row>
    <row r="1036" spans="1:8" ht="12.75" customHeight="1">
      <c r="A1036" s="56" t="s">
        <v>0</v>
      </c>
      <c r="B1036" s="58"/>
      <c r="C1036" s="59"/>
      <c r="D1036" s="59"/>
      <c r="E1036" s="252"/>
      <c r="F1036" s="252"/>
      <c r="G1036" s="252"/>
      <c r="H1036" s="139"/>
    </row>
    <row r="1037" spans="1:8" ht="13.5" thickBot="1">
      <c r="A1037" s="57"/>
      <c r="B1037" s="53"/>
      <c r="C1037" s="54"/>
      <c r="D1037" s="54"/>
      <c r="E1037" s="253"/>
      <c r="F1037" s="253"/>
      <c r="G1037" s="253"/>
      <c r="H1037" s="135"/>
    </row>
    <row r="1038" spans="1:8" ht="13.5" thickBot="1">
      <c r="A1038" s="3" t="s">
        <v>3</v>
      </c>
      <c r="B1038" s="4" t="s">
        <v>4</v>
      </c>
      <c r="C1038" s="5" t="s">
        <v>5</v>
      </c>
      <c r="D1038" s="5" t="s">
        <v>5</v>
      </c>
      <c r="E1038" s="254"/>
      <c r="F1038" s="254"/>
      <c r="G1038" s="254"/>
      <c r="H1038" s="136"/>
    </row>
    <row r="1039" spans="1:8" ht="13.5" thickBot="1">
      <c r="A1039" s="6">
        <v>1</v>
      </c>
      <c r="B1039" s="7">
        <v>2</v>
      </c>
      <c r="C1039" s="8">
        <v>3</v>
      </c>
      <c r="D1039" s="8">
        <v>3</v>
      </c>
      <c r="E1039" s="255">
        <v>4</v>
      </c>
      <c r="F1039" s="255">
        <v>4</v>
      </c>
      <c r="G1039" s="255">
        <v>4</v>
      </c>
      <c r="H1039" s="137">
        <v>4</v>
      </c>
    </row>
    <row r="1040" spans="1:8" ht="19.5" customHeight="1">
      <c r="A1040" s="32" t="s">
        <v>38</v>
      </c>
      <c r="B1040" s="33" t="s">
        <v>48</v>
      </c>
      <c r="C1040" s="30" t="s">
        <v>29</v>
      </c>
      <c r="D1040" s="30" t="s">
        <v>29</v>
      </c>
      <c r="E1040" s="52">
        <v>1500</v>
      </c>
      <c r="F1040" s="52"/>
      <c r="G1040" s="52"/>
      <c r="H1040" s="27">
        <f>SUM(E1040:F1040)</f>
        <v>1500</v>
      </c>
    </row>
    <row r="1041" spans="1:8" ht="19.5" customHeight="1">
      <c r="A1041" s="32"/>
      <c r="B1041" s="33"/>
      <c r="C1041" s="30" t="s">
        <v>100</v>
      </c>
      <c r="D1041" s="30" t="s">
        <v>100</v>
      </c>
      <c r="E1041" s="52"/>
      <c r="F1041" s="52"/>
      <c r="G1041" s="52"/>
      <c r="H1041" s="27">
        <f>SUM(E1041:F1041)</f>
        <v>0</v>
      </c>
    </row>
    <row r="1042" spans="1:8" ht="19.5" customHeight="1">
      <c r="A1042" s="32"/>
      <c r="B1042" s="33"/>
      <c r="C1042" s="30" t="s">
        <v>20</v>
      </c>
      <c r="D1042" s="30" t="s">
        <v>20</v>
      </c>
      <c r="E1042" s="52">
        <v>1190000</v>
      </c>
      <c r="F1042" s="52"/>
      <c r="G1042" s="52"/>
      <c r="H1042" s="27">
        <f>SUM(E1042:F1042)-G1042</f>
        <v>1190000</v>
      </c>
    </row>
    <row r="1043" spans="1:8" ht="19.5" customHeight="1">
      <c r="A1043" s="32"/>
      <c r="B1043" s="33"/>
      <c r="C1043" s="30" t="s">
        <v>308</v>
      </c>
      <c r="D1043" s="30"/>
      <c r="E1043" s="52"/>
      <c r="F1043" s="52"/>
      <c r="G1043" s="52"/>
      <c r="H1043" s="27"/>
    </row>
    <row r="1044" spans="1:8" ht="19.5" customHeight="1">
      <c r="A1044" s="32"/>
      <c r="B1044" s="33"/>
      <c r="C1044" s="30" t="s">
        <v>21</v>
      </c>
      <c r="D1044" s="30" t="s">
        <v>21</v>
      </c>
      <c r="E1044" s="52">
        <v>83300</v>
      </c>
      <c r="F1044" s="52"/>
      <c r="G1044" s="52"/>
      <c r="H1044" s="27">
        <f aca="true" t="shared" si="81" ref="H1044:H1054">SUM(E1044:F1044)-G1044</f>
        <v>83300</v>
      </c>
    </row>
    <row r="1045" spans="1:8" ht="19.5" customHeight="1">
      <c r="A1045" s="32"/>
      <c r="B1045" s="33"/>
      <c r="C1045" s="30" t="s">
        <v>22</v>
      </c>
      <c r="D1045" s="30" t="s">
        <v>22</v>
      </c>
      <c r="E1045" s="52">
        <v>198700</v>
      </c>
      <c r="F1045" s="52"/>
      <c r="G1045" s="52"/>
      <c r="H1045" s="27">
        <f t="shared" si="81"/>
        <v>198700</v>
      </c>
    </row>
    <row r="1046" spans="1:8" ht="19.5" customHeight="1">
      <c r="A1046" s="32"/>
      <c r="B1046" s="33"/>
      <c r="C1046" s="30" t="s">
        <v>23</v>
      </c>
      <c r="D1046" s="30" t="s">
        <v>23</v>
      </c>
      <c r="E1046" s="52">
        <v>28000</v>
      </c>
      <c r="F1046" s="52"/>
      <c r="G1046" s="52"/>
      <c r="H1046" s="27">
        <f t="shared" si="81"/>
        <v>28000</v>
      </c>
    </row>
    <row r="1047" spans="1:8" ht="19.5" customHeight="1">
      <c r="A1047" s="32"/>
      <c r="B1047" s="33"/>
      <c r="C1047" s="30" t="s">
        <v>12</v>
      </c>
      <c r="D1047" s="30" t="s">
        <v>12</v>
      </c>
      <c r="E1047" s="52">
        <v>23000</v>
      </c>
      <c r="F1047" s="52"/>
      <c r="G1047" s="52"/>
      <c r="H1047" s="27">
        <f t="shared" si="81"/>
        <v>23000</v>
      </c>
    </row>
    <row r="1048" spans="1:8" ht="19.5" customHeight="1">
      <c r="A1048" s="32"/>
      <c r="B1048" s="33"/>
      <c r="C1048" s="30" t="s">
        <v>85</v>
      </c>
      <c r="D1048" s="30" t="s">
        <v>85</v>
      </c>
      <c r="E1048" s="52"/>
      <c r="F1048" s="52"/>
      <c r="G1048" s="52"/>
      <c r="H1048" s="27">
        <f t="shared" si="81"/>
        <v>0</v>
      </c>
    </row>
    <row r="1049" spans="1:8" ht="19.5" customHeight="1">
      <c r="A1049" s="32"/>
      <c r="B1049" s="33"/>
      <c r="C1049" s="30" t="s">
        <v>30</v>
      </c>
      <c r="D1049" s="30" t="s">
        <v>30</v>
      </c>
      <c r="E1049" s="52">
        <v>37599</v>
      </c>
      <c r="F1049" s="52"/>
      <c r="G1049" s="52"/>
      <c r="H1049" s="27">
        <f t="shared" si="81"/>
        <v>37599</v>
      </c>
    </row>
    <row r="1050" spans="1:8" ht="19.5" customHeight="1">
      <c r="A1050" s="32"/>
      <c r="B1050" s="33"/>
      <c r="C1050" s="30" t="s">
        <v>31</v>
      </c>
      <c r="D1050" s="30" t="s">
        <v>31</v>
      </c>
      <c r="E1050" s="52"/>
      <c r="F1050" s="52"/>
      <c r="G1050" s="52"/>
      <c r="H1050" s="27">
        <f t="shared" si="81"/>
        <v>0</v>
      </c>
    </row>
    <row r="1051" spans="1:8" ht="19.5" customHeight="1">
      <c r="A1051" s="32"/>
      <c r="B1051" s="33"/>
      <c r="C1051" s="30" t="s">
        <v>8</v>
      </c>
      <c r="D1051" s="30" t="s">
        <v>8</v>
      </c>
      <c r="E1051" s="52">
        <v>25000</v>
      </c>
      <c r="F1051" s="52"/>
      <c r="G1051" s="52"/>
      <c r="H1051" s="27">
        <f t="shared" si="81"/>
        <v>25000</v>
      </c>
    </row>
    <row r="1052" spans="1:8" ht="19.5" customHeight="1">
      <c r="A1052" s="32"/>
      <c r="B1052" s="33"/>
      <c r="C1052" s="30" t="s">
        <v>26</v>
      </c>
      <c r="D1052" s="30" t="s">
        <v>26</v>
      </c>
      <c r="E1052" s="52">
        <v>1500</v>
      </c>
      <c r="F1052" s="52"/>
      <c r="G1052" s="52"/>
      <c r="H1052" s="27">
        <f t="shared" si="81"/>
        <v>1500</v>
      </c>
    </row>
    <row r="1053" spans="1:8" ht="19.5" customHeight="1">
      <c r="A1053" s="32"/>
      <c r="B1053" s="33"/>
      <c r="C1053" s="30" t="s">
        <v>32</v>
      </c>
      <c r="D1053" s="30" t="s">
        <v>32</v>
      </c>
      <c r="E1053" s="52">
        <v>1385</v>
      </c>
      <c r="F1053" s="52"/>
      <c r="G1053" s="52"/>
      <c r="H1053" s="27">
        <f t="shared" si="81"/>
        <v>1385</v>
      </c>
    </row>
    <row r="1054" spans="1:8" ht="19.5" customHeight="1">
      <c r="A1054" s="32"/>
      <c r="B1054" s="33"/>
      <c r="C1054" s="30" t="s">
        <v>33</v>
      </c>
      <c r="D1054" s="30" t="s">
        <v>33</v>
      </c>
      <c r="E1054" s="52">
        <v>66866</v>
      </c>
      <c r="F1054" s="52"/>
      <c r="G1054" s="52"/>
      <c r="H1054" s="27">
        <f t="shared" si="81"/>
        <v>66866</v>
      </c>
    </row>
    <row r="1055" spans="1:8" ht="19.5" customHeight="1">
      <c r="A1055" s="32"/>
      <c r="B1055" s="33"/>
      <c r="C1055" s="30" t="s">
        <v>64</v>
      </c>
      <c r="D1055" s="30" t="s">
        <v>64</v>
      </c>
      <c r="E1055" s="52"/>
      <c r="F1055" s="52"/>
      <c r="G1055" s="52"/>
      <c r="H1055" s="27"/>
    </row>
    <row r="1056" spans="1:8" s="44" customFormat="1" ht="19.5" customHeight="1">
      <c r="A1056" s="187"/>
      <c r="B1056" s="188"/>
      <c r="C1056" s="277" t="s">
        <v>9</v>
      </c>
      <c r="D1056" s="277" t="s">
        <v>9</v>
      </c>
      <c r="E1056" s="247">
        <f>SUM(E1040:E1055)</f>
        <v>1656850</v>
      </c>
      <c r="F1056" s="189">
        <f>SUM(F1040:F1055)</f>
        <v>0</v>
      </c>
      <c r="G1056" s="189">
        <f>SUM(G1040:G1055)</f>
        <v>0</v>
      </c>
      <c r="H1056" s="189">
        <f>SUM(H1040:H1055)</f>
        <v>1656850</v>
      </c>
    </row>
    <row r="1057" spans="1:8" ht="19.5" customHeight="1">
      <c r="A1057" s="32" t="s">
        <v>38</v>
      </c>
      <c r="B1057" s="33" t="s">
        <v>56</v>
      </c>
      <c r="C1057" s="30" t="s">
        <v>8</v>
      </c>
      <c r="D1057" s="30" t="s">
        <v>8</v>
      </c>
      <c r="E1057" s="52"/>
      <c r="F1057" s="52"/>
      <c r="G1057" s="52"/>
      <c r="H1057" s="27">
        <f>SUM(E1057:F1057)</f>
        <v>0</v>
      </c>
    </row>
    <row r="1058" spans="1:8" s="44" customFormat="1" ht="19.5" customHeight="1">
      <c r="A1058" s="187"/>
      <c r="B1058" s="188"/>
      <c r="C1058" s="277" t="s">
        <v>9</v>
      </c>
      <c r="D1058" s="277" t="s">
        <v>9</v>
      </c>
      <c r="E1058" s="243">
        <f>SUM(E1057)</f>
        <v>0</v>
      </c>
      <c r="F1058" s="181">
        <f>SUM(F1057)</f>
        <v>0</v>
      </c>
      <c r="G1058" s="181">
        <f>SUM(G1057)</f>
        <v>0</v>
      </c>
      <c r="H1058" s="181">
        <f>SUM(H1057)</f>
        <v>0</v>
      </c>
    </row>
    <row r="1059" spans="1:8" ht="19.5" customHeight="1">
      <c r="A1059" s="32" t="s">
        <v>38</v>
      </c>
      <c r="B1059" s="33" t="s">
        <v>41</v>
      </c>
      <c r="C1059" s="30" t="s">
        <v>33</v>
      </c>
      <c r="D1059" s="30" t="s">
        <v>33</v>
      </c>
      <c r="E1059" s="52"/>
      <c r="F1059" s="52"/>
      <c r="G1059" s="52"/>
      <c r="H1059" s="27">
        <f>SUM(E1059:F1059)</f>
        <v>0</v>
      </c>
    </row>
    <row r="1060" spans="1:8" s="44" customFormat="1" ht="19.5" customHeight="1">
      <c r="A1060" s="187"/>
      <c r="B1060" s="188"/>
      <c r="C1060" s="277" t="s">
        <v>9</v>
      </c>
      <c r="D1060" s="277" t="s">
        <v>9</v>
      </c>
      <c r="E1060" s="243">
        <f>SUM(E1059)</f>
        <v>0</v>
      </c>
      <c r="F1060" s="181">
        <f>SUM(F1059)</f>
        <v>0</v>
      </c>
      <c r="G1060" s="181">
        <f>SUM(G1059)</f>
        <v>0</v>
      </c>
      <c r="H1060" s="181">
        <f>SUM(H1059)</f>
        <v>0</v>
      </c>
    </row>
    <row r="1061" spans="1:8" ht="19.5" customHeight="1">
      <c r="A1061" s="32" t="s">
        <v>52</v>
      </c>
      <c r="B1061" s="33" t="s">
        <v>99</v>
      </c>
      <c r="C1061" s="30" t="s">
        <v>100</v>
      </c>
      <c r="D1061" s="30" t="s">
        <v>100</v>
      </c>
      <c r="E1061" s="52"/>
      <c r="F1061" s="52"/>
      <c r="G1061" s="52"/>
      <c r="H1061" s="27">
        <f>SUM(E1061:F1061)</f>
        <v>0</v>
      </c>
    </row>
    <row r="1062" spans="1:8" ht="19.5" customHeight="1">
      <c r="A1062" s="32"/>
      <c r="B1062" s="33"/>
      <c r="C1062" s="30" t="s">
        <v>284</v>
      </c>
      <c r="D1062" s="30"/>
      <c r="E1062" s="52"/>
      <c r="F1062" s="52"/>
      <c r="G1062" s="52"/>
      <c r="H1062" s="27">
        <f>SUM(E1062:F1062)</f>
        <v>0</v>
      </c>
    </row>
    <row r="1063" spans="1:8" ht="19.5" customHeight="1">
      <c r="A1063" s="32"/>
      <c r="B1063" s="33"/>
      <c r="C1063" s="30" t="s">
        <v>285</v>
      </c>
      <c r="D1063" s="30"/>
      <c r="E1063" s="52"/>
      <c r="F1063" s="52"/>
      <c r="G1063" s="52"/>
      <c r="H1063" s="27">
        <f>SUM(E1063:F1063)</f>
        <v>0</v>
      </c>
    </row>
    <row r="1064" spans="1:8" ht="19.5" customHeight="1" thickBot="1">
      <c r="A1064" s="34"/>
      <c r="B1064" s="35"/>
      <c r="C1064" s="37" t="s">
        <v>9</v>
      </c>
      <c r="D1064" s="37" t="s">
        <v>9</v>
      </c>
      <c r="E1064" s="243">
        <f>SUM(E1061:E1063)</f>
        <v>0</v>
      </c>
      <c r="F1064" s="243">
        <f>SUM(F1061:F1063)</f>
        <v>0</v>
      </c>
      <c r="G1064" s="243">
        <f>SUM(G1061:G1063)</f>
        <v>0</v>
      </c>
      <c r="H1064" s="243">
        <f>SUM(H1061:H1063)</f>
        <v>0</v>
      </c>
    </row>
    <row r="1065" spans="1:8" s="275" customFormat="1" ht="19.5" customHeight="1" thickBot="1">
      <c r="A1065" s="273" t="s">
        <v>2</v>
      </c>
      <c r="B1065" s="273"/>
      <c r="C1065" s="273"/>
      <c r="D1065" s="273"/>
      <c r="E1065" s="248">
        <f>SUM(E1056,E1058,E1060,E1064)</f>
        <v>1656850</v>
      </c>
      <c r="F1065" s="274">
        <f>SUM(F1056,F1058,F1060,F1064)</f>
        <v>0</v>
      </c>
      <c r="G1065" s="274">
        <f>SUM(G1056,G1058,G1060,G1064)</f>
        <v>0</v>
      </c>
      <c r="H1065" s="274">
        <f>SUM(H1056,H1058,H1060,H1064)</f>
        <v>1656850</v>
      </c>
    </row>
    <row r="1066" spans="1:8" s="44" customFormat="1" ht="19.5" customHeight="1" thickBot="1">
      <c r="A1066" s="45"/>
      <c r="B1066" s="46"/>
      <c r="C1066" s="46"/>
      <c r="D1066" s="46"/>
      <c r="E1066" s="250"/>
      <c r="F1066" s="250"/>
      <c r="G1066" s="250"/>
      <c r="H1066" s="47"/>
    </row>
    <row r="1067" spans="1:8" ht="18.75" thickBot="1">
      <c r="A1067" s="41"/>
      <c r="B1067" s="338" t="s">
        <v>113</v>
      </c>
      <c r="C1067" s="338"/>
      <c r="D1067" s="338"/>
      <c r="E1067" s="338"/>
      <c r="F1067" s="149"/>
      <c r="G1067" s="149"/>
      <c r="H1067" s="144"/>
    </row>
    <row r="1068" spans="1:8" ht="12.75" customHeight="1">
      <c r="A1068" s="56" t="s">
        <v>0</v>
      </c>
      <c r="B1068" s="58"/>
      <c r="C1068" s="59"/>
      <c r="D1068" s="59"/>
      <c r="E1068" s="252"/>
      <c r="F1068" s="252"/>
      <c r="G1068" s="252"/>
      <c r="H1068" s="139"/>
    </row>
    <row r="1069" spans="1:8" ht="13.5" thickBot="1">
      <c r="A1069" s="57"/>
      <c r="B1069" s="53"/>
      <c r="C1069" s="54"/>
      <c r="D1069" s="54"/>
      <c r="E1069" s="253"/>
      <c r="F1069" s="253"/>
      <c r="G1069" s="253"/>
      <c r="H1069" s="135"/>
    </row>
    <row r="1070" spans="1:8" ht="13.5" thickBot="1">
      <c r="A1070" s="3" t="s">
        <v>3</v>
      </c>
      <c r="B1070" s="4" t="s">
        <v>4</v>
      </c>
      <c r="C1070" s="5" t="s">
        <v>5</v>
      </c>
      <c r="D1070" s="5" t="s">
        <v>5</v>
      </c>
      <c r="E1070" s="254"/>
      <c r="F1070" s="254"/>
      <c r="G1070" s="254"/>
      <c r="H1070" s="136"/>
    </row>
    <row r="1071" spans="1:8" ht="13.5" thickBot="1">
      <c r="A1071" s="6">
        <v>1</v>
      </c>
      <c r="B1071" s="7">
        <v>2</v>
      </c>
      <c r="C1071" s="8">
        <v>3</v>
      </c>
      <c r="D1071" s="8">
        <v>3</v>
      </c>
      <c r="E1071" s="255">
        <v>4</v>
      </c>
      <c r="F1071" s="255">
        <v>4</v>
      </c>
      <c r="G1071" s="255">
        <v>4</v>
      </c>
      <c r="H1071" s="137">
        <v>4</v>
      </c>
    </row>
    <row r="1072" spans="1:8" ht="19.5" customHeight="1">
      <c r="A1072" s="32" t="s">
        <v>90</v>
      </c>
      <c r="B1072" s="33" t="s">
        <v>124</v>
      </c>
      <c r="C1072" s="30" t="s">
        <v>8</v>
      </c>
      <c r="D1072" s="30" t="s">
        <v>8</v>
      </c>
      <c r="E1072" s="52"/>
      <c r="F1072" s="52"/>
      <c r="G1072" s="52"/>
      <c r="H1072" s="27"/>
    </row>
    <row r="1073" spans="1:8" ht="19.5" customHeight="1">
      <c r="A1073" s="34"/>
      <c r="B1073" s="35"/>
      <c r="C1073" s="37" t="s">
        <v>9</v>
      </c>
      <c r="D1073" s="37" t="s">
        <v>9</v>
      </c>
      <c r="E1073" s="243">
        <f>SUM(E1072)</f>
        <v>0</v>
      </c>
      <c r="F1073" s="243">
        <f>SUM(F1072)</f>
        <v>0</v>
      </c>
      <c r="G1073" s="243">
        <f>SUM(G1072)</f>
        <v>0</v>
      </c>
      <c r="H1073" s="23">
        <f>SUM(H1072)</f>
        <v>0</v>
      </c>
    </row>
    <row r="1074" spans="1:8" ht="17.25" customHeight="1">
      <c r="A1074" s="32" t="s">
        <v>87</v>
      </c>
      <c r="B1074" s="33" t="s">
        <v>88</v>
      </c>
      <c r="C1074" s="30" t="s">
        <v>89</v>
      </c>
      <c r="D1074" s="30" t="s">
        <v>89</v>
      </c>
      <c r="E1074" s="52"/>
      <c r="F1074" s="52"/>
      <c r="G1074" s="52"/>
      <c r="H1074" s="27"/>
    </row>
    <row r="1075" spans="1:8" ht="19.5" customHeight="1">
      <c r="A1075" s="32"/>
      <c r="B1075" s="33"/>
      <c r="C1075" s="36" t="s">
        <v>9</v>
      </c>
      <c r="D1075" s="36" t="s">
        <v>9</v>
      </c>
      <c r="E1075" s="247">
        <f>SUM(E1074)</f>
        <v>0</v>
      </c>
      <c r="F1075" s="247">
        <f>SUM(F1074)</f>
        <v>0</v>
      </c>
      <c r="G1075" s="247">
        <f>SUM(G1074)</f>
        <v>0</v>
      </c>
      <c r="H1075" s="31">
        <f>SUM(H1074)</f>
        <v>0</v>
      </c>
    </row>
    <row r="1076" spans="1:8" s="204" customFormat="1" ht="19.5" customHeight="1">
      <c r="A1076" s="205" t="s">
        <v>247</v>
      </c>
      <c r="B1076" s="206" t="s">
        <v>248</v>
      </c>
      <c r="C1076" s="207" t="s">
        <v>60</v>
      </c>
      <c r="D1076" s="207" t="s">
        <v>60</v>
      </c>
      <c r="E1076" s="52"/>
      <c r="F1076" s="52"/>
      <c r="G1076" s="52"/>
      <c r="H1076" s="208"/>
    </row>
    <row r="1077" spans="1:8" s="204" customFormat="1" ht="19.5" customHeight="1">
      <c r="A1077" s="205"/>
      <c r="B1077" s="206"/>
      <c r="C1077" s="207" t="s">
        <v>20</v>
      </c>
      <c r="D1077" s="207" t="s">
        <v>20</v>
      </c>
      <c r="E1077" s="52"/>
      <c r="F1077" s="52"/>
      <c r="G1077" s="52"/>
      <c r="H1077" s="208"/>
    </row>
    <row r="1078" spans="1:8" s="204" customFormat="1" ht="19.5" customHeight="1">
      <c r="A1078" s="205"/>
      <c r="B1078" s="206"/>
      <c r="C1078" s="207" t="s">
        <v>308</v>
      </c>
      <c r="D1078" s="207"/>
      <c r="E1078" s="52"/>
      <c r="F1078" s="52"/>
      <c r="G1078" s="52"/>
      <c r="H1078" s="208"/>
    </row>
    <row r="1079" spans="1:8" s="204" customFormat="1" ht="19.5" customHeight="1">
      <c r="A1079" s="205"/>
      <c r="B1079" s="206"/>
      <c r="C1079" s="207" t="s">
        <v>21</v>
      </c>
      <c r="D1079" s="207" t="s">
        <v>21</v>
      </c>
      <c r="E1079" s="52"/>
      <c r="F1079" s="52"/>
      <c r="G1079" s="52"/>
      <c r="H1079" s="208"/>
    </row>
    <row r="1080" spans="1:8" s="204" customFormat="1" ht="19.5" customHeight="1">
      <c r="A1080" s="205"/>
      <c r="B1080" s="206"/>
      <c r="C1080" s="207" t="s">
        <v>22</v>
      </c>
      <c r="D1080" s="207" t="s">
        <v>22</v>
      </c>
      <c r="E1080" s="52"/>
      <c r="F1080" s="52"/>
      <c r="G1080" s="52"/>
      <c r="H1080" s="208"/>
    </row>
    <row r="1081" spans="1:8" s="204" customFormat="1" ht="19.5" customHeight="1">
      <c r="A1081" s="205"/>
      <c r="B1081" s="206"/>
      <c r="C1081" s="207" t="s">
        <v>23</v>
      </c>
      <c r="D1081" s="207" t="s">
        <v>23</v>
      </c>
      <c r="E1081" s="52"/>
      <c r="F1081" s="52"/>
      <c r="G1081" s="52"/>
      <c r="H1081" s="208"/>
    </row>
    <row r="1082" spans="1:8" s="204" customFormat="1" ht="19.5" customHeight="1">
      <c r="A1082" s="205"/>
      <c r="B1082" s="206"/>
      <c r="C1082" s="207" t="s">
        <v>12</v>
      </c>
      <c r="D1082" s="207" t="s">
        <v>12</v>
      </c>
      <c r="E1082" s="52"/>
      <c r="F1082" s="52"/>
      <c r="G1082" s="52"/>
      <c r="H1082" s="208"/>
    </row>
    <row r="1083" spans="1:8" s="204" customFormat="1" ht="19.5" customHeight="1">
      <c r="A1083" s="205"/>
      <c r="B1083" s="206"/>
      <c r="C1083" s="207" t="s">
        <v>73</v>
      </c>
      <c r="D1083" s="207" t="s">
        <v>73</v>
      </c>
      <c r="E1083" s="52"/>
      <c r="F1083" s="52"/>
      <c r="G1083" s="52"/>
      <c r="H1083" s="208"/>
    </row>
    <row r="1084" spans="1:8" s="204" customFormat="1" ht="19.5" customHeight="1">
      <c r="A1084" s="205"/>
      <c r="B1084" s="206"/>
      <c r="C1084" s="207" t="s">
        <v>30</v>
      </c>
      <c r="D1084" s="207" t="s">
        <v>30</v>
      </c>
      <c r="E1084" s="52"/>
      <c r="F1084" s="52"/>
      <c r="G1084" s="52"/>
      <c r="H1084" s="208"/>
    </row>
    <row r="1085" spans="1:8" s="204" customFormat="1" ht="19.5" customHeight="1">
      <c r="A1085" s="205"/>
      <c r="B1085" s="206"/>
      <c r="C1085" s="207" t="s">
        <v>8</v>
      </c>
      <c r="D1085" s="207" t="s">
        <v>8</v>
      </c>
      <c r="E1085" s="52"/>
      <c r="F1085" s="52"/>
      <c r="G1085" s="52"/>
      <c r="H1085" s="208"/>
    </row>
    <row r="1086" spans="1:8" s="204" customFormat="1" ht="19.5" customHeight="1">
      <c r="A1086" s="205"/>
      <c r="B1086" s="206"/>
      <c r="C1086" s="207" t="s">
        <v>32</v>
      </c>
      <c r="D1086" s="207" t="s">
        <v>32</v>
      </c>
      <c r="E1086" s="52"/>
      <c r="F1086" s="52"/>
      <c r="G1086" s="52"/>
      <c r="H1086" s="208"/>
    </row>
    <row r="1087" spans="1:8" s="204" customFormat="1" ht="19.5" customHeight="1">
      <c r="A1087" s="205"/>
      <c r="B1087" s="206"/>
      <c r="C1087" s="207" t="s">
        <v>33</v>
      </c>
      <c r="D1087" s="207" t="s">
        <v>33</v>
      </c>
      <c r="E1087" s="52"/>
      <c r="F1087" s="52"/>
      <c r="G1087" s="52"/>
      <c r="H1087" s="208"/>
    </row>
    <row r="1088" spans="1:8" ht="19.5" customHeight="1">
      <c r="A1088" s="34"/>
      <c r="B1088" s="35"/>
      <c r="C1088" s="37" t="s">
        <v>9</v>
      </c>
      <c r="D1088" s="37" t="s">
        <v>9</v>
      </c>
      <c r="E1088" s="247">
        <f>SUM(E1076:E1087)</f>
        <v>0</v>
      </c>
      <c r="F1088" s="247">
        <f>SUM(F1076:F1087)</f>
        <v>0</v>
      </c>
      <c r="G1088" s="247">
        <f>SUM(G1076:G1087)</f>
        <v>0</v>
      </c>
      <c r="H1088" s="31">
        <f>SUM(H1076:H1087)</f>
        <v>0</v>
      </c>
    </row>
    <row r="1089" spans="1:8" ht="19.5" customHeight="1">
      <c r="A1089" s="32" t="s">
        <v>90</v>
      </c>
      <c r="B1089" s="33" t="s">
        <v>124</v>
      </c>
      <c r="C1089" s="30" t="s">
        <v>8</v>
      </c>
      <c r="D1089" s="30" t="s">
        <v>8</v>
      </c>
      <c r="E1089" s="52"/>
      <c r="F1089" s="52"/>
      <c r="G1089" s="52"/>
      <c r="H1089" s="27"/>
    </row>
    <row r="1090" spans="1:8" ht="19.5" customHeight="1" thickBot="1">
      <c r="A1090" s="34"/>
      <c r="B1090" s="35"/>
      <c r="C1090" s="37" t="s">
        <v>9</v>
      </c>
      <c r="D1090" s="37" t="s">
        <v>9</v>
      </c>
      <c r="E1090" s="243">
        <f>SUM(E1089)</f>
        <v>0</v>
      </c>
      <c r="F1090" s="243">
        <f>SUM(F1089)</f>
        <v>0</v>
      </c>
      <c r="G1090" s="243">
        <f>SUM(G1089)</f>
        <v>0</v>
      </c>
      <c r="H1090" s="23">
        <f>SUM(H1089)</f>
        <v>0</v>
      </c>
    </row>
    <row r="1091" spans="1:8" ht="19.5" customHeight="1" thickBot="1">
      <c r="A1091" s="55" t="s">
        <v>2</v>
      </c>
      <c r="B1091" s="55"/>
      <c r="C1091" s="55"/>
      <c r="D1091" s="55"/>
      <c r="E1091" s="248">
        <f>SUM(E1090,E1088,E1075,E1073)</f>
        <v>0</v>
      </c>
      <c r="F1091" s="248">
        <f>SUM(F1090,F1088,F1075,F1073)</f>
        <v>0</v>
      </c>
      <c r="G1091" s="248">
        <f>SUM(G1090,G1088,G1075,G1073)</f>
        <v>0</v>
      </c>
      <c r="H1091" s="40">
        <f>SUM(H1090,H1088,H1075,H1073)</f>
        <v>0</v>
      </c>
    </row>
    <row r="1092" spans="1:8" s="44" customFormat="1" ht="19.5" customHeight="1" thickBot="1">
      <c r="A1092" s="45"/>
      <c r="B1092" s="46"/>
      <c r="C1092" s="46"/>
      <c r="D1092" s="46"/>
      <c r="E1092" s="250"/>
      <c r="F1092" s="250"/>
      <c r="G1092" s="250"/>
      <c r="H1092" s="47"/>
    </row>
    <row r="1093" spans="1:8" ht="18.75" thickBot="1">
      <c r="A1093" s="337" t="s">
        <v>114</v>
      </c>
      <c r="B1093" s="338"/>
      <c r="C1093" s="338"/>
      <c r="D1093" s="338"/>
      <c r="E1093" s="260"/>
      <c r="F1093" s="260"/>
      <c r="G1093" s="260"/>
      <c r="H1093" s="141"/>
    </row>
    <row r="1094" spans="1:8" ht="12.75" customHeight="1">
      <c r="A1094" s="56" t="s">
        <v>0</v>
      </c>
      <c r="B1094" s="58"/>
      <c r="C1094" s="59"/>
      <c r="D1094" s="59"/>
      <c r="E1094" s="252"/>
      <c r="F1094" s="252"/>
      <c r="G1094" s="252"/>
      <c r="H1094" s="139"/>
    </row>
    <row r="1095" spans="1:8" ht="13.5" thickBot="1">
      <c r="A1095" s="57"/>
      <c r="B1095" s="53"/>
      <c r="C1095" s="54"/>
      <c r="D1095" s="54"/>
      <c r="E1095" s="253"/>
      <c r="F1095" s="253"/>
      <c r="G1095" s="253"/>
      <c r="H1095" s="135"/>
    </row>
    <row r="1096" spans="1:8" ht="13.5" thickBot="1">
      <c r="A1096" s="3" t="s">
        <v>3</v>
      </c>
      <c r="B1096" s="4" t="s">
        <v>4</v>
      </c>
      <c r="C1096" s="5" t="s">
        <v>5</v>
      </c>
      <c r="D1096" s="5" t="s">
        <v>5</v>
      </c>
      <c r="E1096" s="254"/>
      <c r="F1096" s="254"/>
      <c r="G1096" s="254"/>
      <c r="H1096" s="136"/>
    </row>
    <row r="1097" spans="1:8" ht="13.5" thickBot="1">
      <c r="A1097" s="6">
        <v>1</v>
      </c>
      <c r="B1097" s="7">
        <v>2</v>
      </c>
      <c r="C1097" s="8">
        <v>3</v>
      </c>
      <c r="D1097" s="8">
        <v>3</v>
      </c>
      <c r="E1097" s="255">
        <v>4</v>
      </c>
      <c r="F1097" s="255"/>
      <c r="G1097" s="255">
        <v>4</v>
      </c>
      <c r="H1097" s="137">
        <v>4</v>
      </c>
    </row>
    <row r="1098" spans="1:8" ht="19.5" customHeight="1">
      <c r="A1098" s="32" t="s">
        <v>38</v>
      </c>
      <c r="B1098" s="33" t="s">
        <v>56</v>
      </c>
      <c r="C1098" s="30" t="s">
        <v>8</v>
      </c>
      <c r="D1098" s="30" t="s">
        <v>8</v>
      </c>
      <c r="E1098" s="52"/>
      <c r="F1098" s="52"/>
      <c r="G1098" s="52"/>
      <c r="H1098" s="27"/>
    </row>
    <row r="1099" spans="1:8" ht="19.5" customHeight="1">
      <c r="A1099" s="34"/>
      <c r="B1099" s="35"/>
      <c r="C1099" s="37" t="s">
        <v>9</v>
      </c>
      <c r="D1099" s="37" t="s">
        <v>9</v>
      </c>
      <c r="E1099" s="243">
        <f>SUM(E1098)</f>
        <v>0</v>
      </c>
      <c r="F1099" s="243">
        <f>SUM(F1098)</f>
        <v>0</v>
      </c>
      <c r="G1099" s="243">
        <f>SUM(G1098)</f>
        <v>0</v>
      </c>
      <c r="H1099" s="23">
        <f>SUM(H1098)</f>
        <v>0</v>
      </c>
    </row>
    <row r="1100" spans="1:8" ht="17.25" customHeight="1">
      <c r="A1100" s="32" t="s">
        <v>87</v>
      </c>
      <c r="B1100" s="33" t="s">
        <v>88</v>
      </c>
      <c r="C1100" s="30" t="s">
        <v>89</v>
      </c>
      <c r="D1100" s="30" t="s">
        <v>89</v>
      </c>
      <c r="E1100" s="52">
        <v>3375</v>
      </c>
      <c r="F1100" s="52"/>
      <c r="G1100" s="52"/>
      <c r="H1100" s="27">
        <f>SUM(E1100:F1100)</f>
        <v>3375</v>
      </c>
    </row>
    <row r="1101" spans="1:8" s="44" customFormat="1" ht="19.5" customHeight="1">
      <c r="A1101" s="190"/>
      <c r="B1101" s="191"/>
      <c r="C1101" s="276" t="s">
        <v>9</v>
      </c>
      <c r="D1101" s="276" t="s">
        <v>9</v>
      </c>
      <c r="E1101" s="247">
        <f>SUM(E1100)</f>
        <v>3375</v>
      </c>
      <c r="F1101" s="189">
        <f>SUM(F1100)</f>
        <v>0</v>
      </c>
      <c r="G1101" s="189">
        <f>SUM(G1100)</f>
        <v>0</v>
      </c>
      <c r="H1101" s="189">
        <f>SUM(H1100)</f>
        <v>3375</v>
      </c>
    </row>
    <row r="1102" spans="1:8" s="204" customFormat="1" ht="19.5" customHeight="1">
      <c r="A1102" s="205" t="s">
        <v>247</v>
      </c>
      <c r="B1102" s="206" t="s">
        <v>249</v>
      </c>
      <c r="C1102" s="207" t="s">
        <v>60</v>
      </c>
      <c r="D1102" s="207" t="s">
        <v>60</v>
      </c>
      <c r="E1102" s="52">
        <v>1080</v>
      </c>
      <c r="F1102" s="52"/>
      <c r="G1102" s="52"/>
      <c r="H1102" s="208">
        <f>SUM(E1102:F1102)-G1102</f>
        <v>1080</v>
      </c>
    </row>
    <row r="1103" spans="1:8" s="204" customFormat="1" ht="19.5" customHeight="1">
      <c r="A1103" s="205"/>
      <c r="B1103" s="206"/>
      <c r="C1103" s="207" t="s">
        <v>20</v>
      </c>
      <c r="D1103" s="207" t="s">
        <v>20</v>
      </c>
      <c r="E1103" s="52">
        <v>25091</v>
      </c>
      <c r="F1103" s="52"/>
      <c r="G1103" s="52"/>
      <c r="H1103" s="208">
        <f aca="true" t="shared" si="82" ref="H1103:H1115">SUM(E1103:F1103)-G1103</f>
        <v>25091</v>
      </c>
    </row>
    <row r="1104" spans="1:8" s="204" customFormat="1" ht="19.5" customHeight="1">
      <c r="A1104" s="205"/>
      <c r="B1104" s="206"/>
      <c r="C1104" s="207" t="s">
        <v>308</v>
      </c>
      <c r="D1104" s="207"/>
      <c r="E1104" s="52"/>
      <c r="F1104" s="52"/>
      <c r="G1104" s="52"/>
      <c r="H1104" s="208"/>
    </row>
    <row r="1105" spans="1:8" s="204" customFormat="1" ht="19.5" customHeight="1">
      <c r="A1105" s="205"/>
      <c r="B1105" s="206"/>
      <c r="C1105" s="207" t="s">
        <v>21</v>
      </c>
      <c r="D1105" s="207" t="s">
        <v>21</v>
      </c>
      <c r="E1105" s="52">
        <v>1921</v>
      </c>
      <c r="F1105" s="52"/>
      <c r="G1105" s="52"/>
      <c r="H1105" s="208">
        <f t="shared" si="82"/>
        <v>1921</v>
      </c>
    </row>
    <row r="1106" spans="1:8" s="204" customFormat="1" ht="19.5" customHeight="1">
      <c r="A1106" s="205"/>
      <c r="B1106" s="206"/>
      <c r="C1106" s="207" t="s">
        <v>22</v>
      </c>
      <c r="D1106" s="207" t="s">
        <v>22</v>
      </c>
      <c r="E1106" s="52">
        <v>4914</v>
      </c>
      <c r="F1106" s="52"/>
      <c r="G1106" s="52"/>
      <c r="H1106" s="208">
        <f t="shared" si="82"/>
        <v>4914</v>
      </c>
    </row>
    <row r="1107" spans="1:8" s="204" customFormat="1" ht="19.5" customHeight="1">
      <c r="A1107" s="205"/>
      <c r="B1107" s="206"/>
      <c r="C1107" s="207" t="s">
        <v>23</v>
      </c>
      <c r="D1107" s="207" t="s">
        <v>23</v>
      </c>
      <c r="E1107" s="52">
        <v>662</v>
      </c>
      <c r="F1107" s="52"/>
      <c r="G1107" s="52"/>
      <c r="H1107" s="208">
        <f t="shared" si="82"/>
        <v>662</v>
      </c>
    </row>
    <row r="1108" spans="1:8" s="204" customFormat="1" ht="19.5" customHeight="1">
      <c r="A1108" s="205"/>
      <c r="B1108" s="206"/>
      <c r="C1108" s="207" t="s">
        <v>12</v>
      </c>
      <c r="D1108" s="207" t="s">
        <v>12</v>
      </c>
      <c r="E1108" s="52">
        <v>18833</v>
      </c>
      <c r="F1108" s="52"/>
      <c r="G1108" s="52"/>
      <c r="H1108" s="208">
        <f t="shared" si="82"/>
        <v>18833</v>
      </c>
    </row>
    <row r="1109" spans="1:8" s="204" customFormat="1" ht="19.5" customHeight="1">
      <c r="A1109" s="205"/>
      <c r="B1109" s="206"/>
      <c r="C1109" s="207" t="s">
        <v>73</v>
      </c>
      <c r="D1109" s="207" t="s">
        <v>73</v>
      </c>
      <c r="E1109" s="52">
        <v>30660</v>
      </c>
      <c r="F1109" s="52"/>
      <c r="G1109" s="52"/>
      <c r="H1109" s="208">
        <f t="shared" si="82"/>
        <v>30660</v>
      </c>
    </row>
    <row r="1110" spans="1:8" s="204" customFormat="1" ht="19.5" customHeight="1">
      <c r="A1110" s="205"/>
      <c r="B1110" s="206"/>
      <c r="C1110" s="207" t="s">
        <v>30</v>
      </c>
      <c r="D1110" s="207" t="s">
        <v>30</v>
      </c>
      <c r="E1110" s="52">
        <v>5744</v>
      </c>
      <c r="F1110" s="52"/>
      <c r="G1110" s="52"/>
      <c r="H1110" s="208">
        <f t="shared" si="82"/>
        <v>5744</v>
      </c>
    </row>
    <row r="1111" spans="1:8" s="204" customFormat="1" ht="19.5" customHeight="1">
      <c r="A1111" s="205"/>
      <c r="B1111" s="206"/>
      <c r="C1111" s="207" t="s">
        <v>8</v>
      </c>
      <c r="D1111" s="207" t="s">
        <v>8</v>
      </c>
      <c r="E1111" s="52">
        <v>13583</v>
      </c>
      <c r="F1111" s="52"/>
      <c r="G1111" s="52"/>
      <c r="H1111" s="208">
        <f t="shared" si="82"/>
        <v>13583</v>
      </c>
    </row>
    <row r="1112" spans="1:8" s="204" customFormat="1" ht="19.5" customHeight="1">
      <c r="A1112" s="205"/>
      <c r="B1112" s="206"/>
      <c r="C1112" s="207" t="s">
        <v>32</v>
      </c>
      <c r="D1112" s="207" t="s">
        <v>32</v>
      </c>
      <c r="E1112" s="52">
        <v>292</v>
      </c>
      <c r="F1112" s="52"/>
      <c r="G1112" s="52"/>
      <c r="H1112" s="208">
        <f t="shared" si="82"/>
        <v>292</v>
      </c>
    </row>
    <row r="1113" spans="1:8" s="204" customFormat="1" ht="19.5" customHeight="1">
      <c r="A1113" s="205"/>
      <c r="B1113" s="206"/>
      <c r="C1113" s="207" t="s">
        <v>26</v>
      </c>
      <c r="D1113" s="207" t="s">
        <v>26</v>
      </c>
      <c r="E1113" s="52"/>
      <c r="F1113" s="52"/>
      <c r="G1113" s="52"/>
      <c r="H1113" s="208">
        <f t="shared" si="82"/>
        <v>0</v>
      </c>
    </row>
    <row r="1114" spans="1:8" s="204" customFormat="1" ht="19.5" customHeight="1">
      <c r="A1114" s="205"/>
      <c r="B1114" s="206"/>
      <c r="C1114" s="207" t="s">
        <v>33</v>
      </c>
      <c r="D1114" s="207" t="s">
        <v>33</v>
      </c>
      <c r="E1114" s="52">
        <v>1890</v>
      </c>
      <c r="F1114" s="52"/>
      <c r="G1114" s="52"/>
      <c r="H1114" s="208">
        <f t="shared" si="82"/>
        <v>1890</v>
      </c>
    </row>
    <row r="1115" spans="1:8" s="204" customFormat="1" ht="19.5" customHeight="1">
      <c r="A1115" s="205"/>
      <c r="B1115" s="206"/>
      <c r="C1115" s="207" t="s">
        <v>34</v>
      </c>
      <c r="D1115" s="207" t="s">
        <v>34</v>
      </c>
      <c r="E1115" s="52">
        <v>330</v>
      </c>
      <c r="F1115" s="52"/>
      <c r="G1115" s="52"/>
      <c r="H1115" s="208">
        <f t="shared" si="82"/>
        <v>330</v>
      </c>
    </row>
    <row r="1116" spans="1:8" s="44" customFormat="1" ht="19.5" customHeight="1">
      <c r="A1116" s="187"/>
      <c r="B1116" s="188"/>
      <c r="C1116" s="277" t="s">
        <v>9</v>
      </c>
      <c r="D1116" s="277" t="s">
        <v>9</v>
      </c>
      <c r="E1116" s="247">
        <f>SUM(E1102:E1115)</f>
        <v>105000</v>
      </c>
      <c r="F1116" s="189">
        <f>SUM(F1102:F1115)</f>
        <v>0</v>
      </c>
      <c r="G1116" s="189">
        <f>SUM(G1102:G1115)</f>
        <v>0</v>
      </c>
      <c r="H1116" s="189">
        <f>SUM(H1102:H1115)</f>
        <v>105000</v>
      </c>
    </row>
    <row r="1117" spans="1:8" ht="19.5" customHeight="1">
      <c r="A1117" s="32" t="s">
        <v>247</v>
      </c>
      <c r="B1117" s="33" t="s">
        <v>310</v>
      </c>
      <c r="C1117" s="30" t="s">
        <v>8</v>
      </c>
      <c r="D1117" s="30" t="s">
        <v>8</v>
      </c>
      <c r="E1117" s="52"/>
      <c r="F1117" s="52"/>
      <c r="G1117" s="52"/>
      <c r="H1117" s="27">
        <f>SUM(E1117:F1117)</f>
        <v>0</v>
      </c>
    </row>
    <row r="1118" spans="1:8" s="44" customFormat="1" ht="19.5" customHeight="1" thickBot="1">
      <c r="A1118" s="187"/>
      <c r="B1118" s="188"/>
      <c r="C1118" s="277" t="s">
        <v>9</v>
      </c>
      <c r="D1118" s="277" t="s">
        <v>9</v>
      </c>
      <c r="E1118" s="243">
        <f>SUM(E1117)</f>
        <v>0</v>
      </c>
      <c r="F1118" s="181">
        <f>SUM(F1117)</f>
        <v>0</v>
      </c>
      <c r="G1118" s="181">
        <f>SUM(G1117)</f>
        <v>0</v>
      </c>
      <c r="H1118" s="181">
        <f>SUM(H1117)</f>
        <v>0</v>
      </c>
    </row>
    <row r="1119" spans="1:8" s="275" customFormat="1" ht="19.5" customHeight="1" thickBot="1">
      <c r="A1119" s="273" t="s">
        <v>2</v>
      </c>
      <c r="B1119" s="273"/>
      <c r="C1119" s="273"/>
      <c r="D1119" s="273"/>
      <c r="E1119" s="248">
        <f>SUM(E1101,E1116,E1118)</f>
        <v>108375</v>
      </c>
      <c r="F1119" s="274">
        <f>SUM(F1101,F1116,F1118)</f>
        <v>0</v>
      </c>
      <c r="G1119" s="274">
        <f>SUM(G1101,G1116,G1118)</f>
        <v>0</v>
      </c>
      <c r="H1119" s="274">
        <f>SUM(H1101,H1116,H1118)</f>
        <v>108375</v>
      </c>
    </row>
    <row r="1120" spans="1:8" s="44" customFormat="1" ht="19.5" customHeight="1" thickBot="1">
      <c r="A1120" s="45"/>
      <c r="B1120" s="46"/>
      <c r="C1120" s="46"/>
      <c r="D1120" s="46"/>
      <c r="E1120" s="250"/>
      <c r="F1120" s="250"/>
      <c r="G1120" s="250"/>
      <c r="H1120" s="47"/>
    </row>
    <row r="1121" spans="1:8" ht="18.75" thickBot="1">
      <c r="A1121" s="337" t="s">
        <v>116</v>
      </c>
      <c r="B1121" s="338"/>
      <c r="C1121" s="338"/>
      <c r="D1121" s="338"/>
      <c r="E1121" s="261"/>
      <c r="F1121" s="261"/>
      <c r="G1121" s="261"/>
      <c r="H1121" s="142"/>
    </row>
    <row r="1122" spans="1:8" ht="12.75" customHeight="1">
      <c r="A1122" s="56" t="s">
        <v>0</v>
      </c>
      <c r="B1122" s="58"/>
      <c r="C1122" s="59"/>
      <c r="D1122" s="59"/>
      <c r="E1122" s="252"/>
      <c r="F1122" s="252"/>
      <c r="G1122" s="252"/>
      <c r="H1122" s="139"/>
    </row>
    <row r="1123" spans="1:8" ht="13.5" thickBot="1">
      <c r="A1123" s="57"/>
      <c r="B1123" s="53"/>
      <c r="C1123" s="54"/>
      <c r="D1123" s="54"/>
      <c r="E1123" s="253"/>
      <c r="F1123" s="253"/>
      <c r="G1123" s="253"/>
      <c r="H1123" s="135"/>
    </row>
    <row r="1124" spans="1:8" ht="13.5" thickBot="1">
      <c r="A1124" s="3" t="s">
        <v>3</v>
      </c>
      <c r="B1124" s="4" t="s">
        <v>4</v>
      </c>
      <c r="C1124" s="5" t="s">
        <v>5</v>
      </c>
      <c r="D1124" s="5" t="s">
        <v>5</v>
      </c>
      <c r="E1124" s="254"/>
      <c r="F1124" s="254"/>
      <c r="G1124" s="254"/>
      <c r="H1124" s="136"/>
    </row>
    <row r="1125" spans="1:8" ht="13.5" thickBot="1">
      <c r="A1125" s="6">
        <v>1</v>
      </c>
      <c r="B1125" s="7">
        <v>2</v>
      </c>
      <c r="C1125" s="8">
        <v>3</v>
      </c>
      <c r="D1125" s="8">
        <v>3</v>
      </c>
      <c r="E1125" s="255">
        <v>4</v>
      </c>
      <c r="F1125" s="255"/>
      <c r="G1125" s="255">
        <v>4</v>
      </c>
      <c r="H1125" s="137">
        <v>4</v>
      </c>
    </row>
    <row r="1126" spans="1:8" ht="19.5" customHeight="1">
      <c r="A1126" s="32" t="s">
        <v>38</v>
      </c>
      <c r="B1126" s="33" t="s">
        <v>56</v>
      </c>
      <c r="C1126" s="30" t="s">
        <v>8</v>
      </c>
      <c r="D1126" s="30" t="s">
        <v>8</v>
      </c>
      <c r="E1126" s="52"/>
      <c r="F1126" s="52"/>
      <c r="G1126" s="52"/>
      <c r="H1126" s="27"/>
    </row>
    <row r="1127" spans="1:8" ht="19.5" customHeight="1">
      <c r="A1127" s="34"/>
      <c r="B1127" s="35"/>
      <c r="C1127" s="37" t="s">
        <v>9</v>
      </c>
      <c r="D1127" s="37" t="s">
        <v>9</v>
      </c>
      <c r="E1127" s="243">
        <f>SUM(E1126)</f>
        <v>0</v>
      </c>
      <c r="F1127" s="243">
        <f>SUM(F1126)</f>
        <v>0</v>
      </c>
      <c r="G1127" s="243">
        <f>SUM(G1126)</f>
        <v>0</v>
      </c>
      <c r="H1127" s="23">
        <f>SUM(H1126)</f>
        <v>0</v>
      </c>
    </row>
    <row r="1128" spans="1:8" ht="17.25" customHeight="1">
      <c r="A1128" s="32" t="s">
        <v>87</v>
      </c>
      <c r="B1128" s="33" t="s">
        <v>88</v>
      </c>
      <c r="C1128" s="30" t="s">
        <v>89</v>
      </c>
      <c r="D1128" s="30" t="s">
        <v>89</v>
      </c>
      <c r="E1128" s="52">
        <v>3857</v>
      </c>
      <c r="F1128" s="52"/>
      <c r="G1128" s="52"/>
      <c r="H1128" s="27">
        <f>SUM(E1128:F1128)</f>
        <v>3857</v>
      </c>
    </row>
    <row r="1129" spans="1:8" s="44" customFormat="1" ht="19.5" customHeight="1">
      <c r="A1129" s="190"/>
      <c r="B1129" s="191"/>
      <c r="C1129" s="276" t="s">
        <v>9</v>
      </c>
      <c r="D1129" s="276" t="s">
        <v>9</v>
      </c>
      <c r="E1129" s="247">
        <f>SUM(E1128)</f>
        <v>3857</v>
      </c>
      <c r="F1129" s="189"/>
      <c r="G1129" s="189"/>
      <c r="H1129" s="189">
        <f>SUM(H1128)</f>
        <v>3857</v>
      </c>
    </row>
    <row r="1130" spans="1:8" s="204" customFormat="1" ht="19.5" customHeight="1">
      <c r="A1130" s="205" t="s">
        <v>247</v>
      </c>
      <c r="B1130" s="206" t="s">
        <v>248</v>
      </c>
      <c r="C1130" s="207" t="s">
        <v>60</v>
      </c>
      <c r="D1130" s="207" t="s">
        <v>60</v>
      </c>
      <c r="E1130" s="52">
        <v>1440</v>
      </c>
      <c r="F1130" s="52"/>
      <c r="G1130" s="52"/>
      <c r="H1130" s="208">
        <f>SUM(E1130:F1130)-G1130</f>
        <v>1440</v>
      </c>
    </row>
    <row r="1131" spans="1:8" s="204" customFormat="1" ht="19.5" customHeight="1">
      <c r="A1131" s="205"/>
      <c r="B1131" s="206"/>
      <c r="C1131" s="207" t="s">
        <v>20</v>
      </c>
      <c r="D1131" s="207" t="s">
        <v>20</v>
      </c>
      <c r="E1131" s="52">
        <v>49415</v>
      </c>
      <c r="F1131" s="52"/>
      <c r="G1131" s="52"/>
      <c r="H1131" s="208">
        <f aca="true" t="shared" si="83" ref="H1131:H1145">SUM(E1131:F1131)-G1131</f>
        <v>49415</v>
      </c>
    </row>
    <row r="1132" spans="1:8" s="204" customFormat="1" ht="19.5" customHeight="1">
      <c r="A1132" s="205"/>
      <c r="B1132" s="206"/>
      <c r="C1132" s="207" t="s">
        <v>308</v>
      </c>
      <c r="D1132" s="207"/>
      <c r="E1132" s="52"/>
      <c r="F1132" s="52"/>
      <c r="G1132" s="52"/>
      <c r="H1132" s="208"/>
    </row>
    <row r="1133" spans="1:8" s="204" customFormat="1" ht="19.5" customHeight="1">
      <c r="A1133" s="205"/>
      <c r="B1133" s="206"/>
      <c r="C1133" s="207" t="s">
        <v>21</v>
      </c>
      <c r="D1133" s="207" t="s">
        <v>21</v>
      </c>
      <c r="E1133" s="52">
        <v>3445</v>
      </c>
      <c r="F1133" s="52"/>
      <c r="G1133" s="52"/>
      <c r="H1133" s="208">
        <f t="shared" si="83"/>
        <v>3445</v>
      </c>
    </row>
    <row r="1134" spans="1:8" s="204" customFormat="1" ht="19.5" customHeight="1">
      <c r="A1134" s="205"/>
      <c r="B1134" s="206"/>
      <c r="C1134" s="207" t="s">
        <v>22</v>
      </c>
      <c r="D1134" s="207" t="s">
        <v>22</v>
      </c>
      <c r="E1134" s="52">
        <v>9616</v>
      </c>
      <c r="F1134" s="52"/>
      <c r="G1134" s="52"/>
      <c r="H1134" s="208">
        <f t="shared" si="83"/>
        <v>9616</v>
      </c>
    </row>
    <row r="1135" spans="1:8" s="204" customFormat="1" ht="19.5" customHeight="1">
      <c r="A1135" s="205"/>
      <c r="B1135" s="206"/>
      <c r="C1135" s="207" t="s">
        <v>23</v>
      </c>
      <c r="D1135" s="207" t="s">
        <v>23</v>
      </c>
      <c r="E1135" s="52">
        <v>1296</v>
      </c>
      <c r="F1135" s="52"/>
      <c r="G1135" s="52"/>
      <c r="H1135" s="208">
        <f t="shared" si="83"/>
        <v>1296</v>
      </c>
    </row>
    <row r="1136" spans="1:8" s="204" customFormat="1" ht="19.5" customHeight="1">
      <c r="A1136" s="205"/>
      <c r="B1136" s="206"/>
      <c r="C1136" s="207" t="s">
        <v>12</v>
      </c>
      <c r="D1136" s="207" t="s">
        <v>12</v>
      </c>
      <c r="E1136" s="52">
        <v>17059</v>
      </c>
      <c r="F1136" s="52"/>
      <c r="G1136" s="52"/>
      <c r="H1136" s="208">
        <f t="shared" si="83"/>
        <v>17059</v>
      </c>
    </row>
    <row r="1137" spans="1:8" s="204" customFormat="1" ht="19.5" customHeight="1">
      <c r="A1137" s="205"/>
      <c r="B1137" s="206"/>
      <c r="C1137" s="207" t="s">
        <v>73</v>
      </c>
      <c r="D1137" s="207" t="s">
        <v>73</v>
      </c>
      <c r="E1137" s="52">
        <v>20014</v>
      </c>
      <c r="F1137" s="52"/>
      <c r="G1137" s="52"/>
      <c r="H1137" s="208">
        <f t="shared" si="83"/>
        <v>20014</v>
      </c>
    </row>
    <row r="1138" spans="1:8" s="204" customFormat="1" ht="19.5" customHeight="1">
      <c r="A1138" s="205"/>
      <c r="B1138" s="206"/>
      <c r="C1138" s="207" t="s">
        <v>30</v>
      </c>
      <c r="D1138" s="207" t="s">
        <v>30</v>
      </c>
      <c r="E1138" s="52">
        <v>2158</v>
      </c>
      <c r="F1138" s="52"/>
      <c r="G1138" s="52"/>
      <c r="H1138" s="208">
        <f t="shared" si="83"/>
        <v>2158</v>
      </c>
    </row>
    <row r="1139" spans="1:8" s="204" customFormat="1" ht="19.5" customHeight="1">
      <c r="A1139" s="205"/>
      <c r="B1139" s="206"/>
      <c r="C1139" s="207" t="s">
        <v>8</v>
      </c>
      <c r="D1139" s="207" t="s">
        <v>8</v>
      </c>
      <c r="E1139" s="52">
        <v>13196</v>
      </c>
      <c r="F1139" s="52"/>
      <c r="G1139" s="52"/>
      <c r="H1139" s="208">
        <f t="shared" si="83"/>
        <v>13196</v>
      </c>
    </row>
    <row r="1140" spans="1:8" s="204" customFormat="1" ht="19.5" customHeight="1">
      <c r="A1140" s="205"/>
      <c r="B1140" s="206"/>
      <c r="C1140" s="207" t="s">
        <v>26</v>
      </c>
      <c r="D1140" s="207" t="s">
        <v>26</v>
      </c>
      <c r="E1140" s="52"/>
      <c r="F1140" s="52"/>
      <c r="G1140" s="52"/>
      <c r="H1140" s="208">
        <f t="shared" si="83"/>
        <v>0</v>
      </c>
    </row>
    <row r="1141" spans="1:8" s="204" customFormat="1" ht="19.5" customHeight="1">
      <c r="A1141" s="205"/>
      <c r="B1141" s="206"/>
      <c r="C1141" s="207" t="s">
        <v>32</v>
      </c>
      <c r="D1141" s="207" t="s">
        <v>32</v>
      </c>
      <c r="E1141" s="52">
        <v>292</v>
      </c>
      <c r="F1141" s="52"/>
      <c r="G1141" s="52"/>
      <c r="H1141" s="208">
        <f t="shared" si="83"/>
        <v>292</v>
      </c>
    </row>
    <row r="1142" spans="1:8" s="204" customFormat="1" ht="19.5" customHeight="1">
      <c r="A1142" s="205"/>
      <c r="B1142" s="206"/>
      <c r="C1142" s="207" t="s">
        <v>33</v>
      </c>
      <c r="D1142" s="207" t="s">
        <v>33</v>
      </c>
      <c r="E1142" s="52">
        <v>1890</v>
      </c>
      <c r="F1142" s="52"/>
      <c r="G1142" s="52"/>
      <c r="H1142" s="208">
        <f t="shared" si="83"/>
        <v>1890</v>
      </c>
    </row>
    <row r="1143" spans="1:8" s="204" customFormat="1" ht="19.5" customHeight="1">
      <c r="A1143" s="205"/>
      <c r="B1143" s="206"/>
      <c r="C1143" s="207" t="s">
        <v>34</v>
      </c>
      <c r="D1143" s="207"/>
      <c r="E1143" s="52">
        <v>179</v>
      </c>
      <c r="F1143" s="52"/>
      <c r="G1143" s="52"/>
      <c r="H1143" s="208">
        <f t="shared" si="83"/>
        <v>179</v>
      </c>
    </row>
    <row r="1144" spans="1:8" s="44" customFormat="1" ht="19.5" customHeight="1">
      <c r="A1144" s="187"/>
      <c r="B1144" s="188"/>
      <c r="C1144" s="277" t="s">
        <v>9</v>
      </c>
      <c r="D1144" s="277" t="s">
        <v>9</v>
      </c>
      <c r="E1144" s="247">
        <f>SUM(E1130:E1143)</f>
        <v>120000</v>
      </c>
      <c r="F1144" s="189">
        <f>SUM(F1130:F1143)</f>
        <v>0</v>
      </c>
      <c r="G1144" s="189">
        <f>SUM(G1130:G1143)</f>
        <v>0</v>
      </c>
      <c r="H1144" s="189">
        <f>SUM(H1130:H1143)</f>
        <v>120000</v>
      </c>
    </row>
    <row r="1145" spans="1:8" ht="19.5" customHeight="1">
      <c r="A1145" s="32" t="s">
        <v>247</v>
      </c>
      <c r="B1145" s="33" t="s">
        <v>310</v>
      </c>
      <c r="C1145" s="30" t="s">
        <v>8</v>
      </c>
      <c r="D1145" s="30" t="s">
        <v>8</v>
      </c>
      <c r="E1145" s="52"/>
      <c r="F1145" s="52"/>
      <c r="G1145" s="52"/>
      <c r="H1145" s="208">
        <f t="shared" si="83"/>
        <v>0</v>
      </c>
    </row>
    <row r="1146" spans="1:8" s="44" customFormat="1" ht="19.5" customHeight="1" thickBot="1">
      <c r="A1146" s="187"/>
      <c r="B1146" s="188"/>
      <c r="C1146" s="277" t="s">
        <v>9</v>
      </c>
      <c r="D1146" s="277" t="s">
        <v>9</v>
      </c>
      <c r="E1146" s="243">
        <f>SUM(E1145)</f>
        <v>0</v>
      </c>
      <c r="F1146" s="181">
        <f>SUM(F1145)</f>
        <v>0</v>
      </c>
      <c r="G1146" s="181">
        <f>SUM(G1145)</f>
        <v>0</v>
      </c>
      <c r="H1146" s="181">
        <f>SUM(H1145)</f>
        <v>0</v>
      </c>
    </row>
    <row r="1147" spans="1:8" s="275" customFormat="1" ht="19.5" customHeight="1" thickBot="1">
      <c r="A1147" s="273" t="s">
        <v>2</v>
      </c>
      <c r="B1147" s="273"/>
      <c r="C1147" s="273"/>
      <c r="D1147" s="273"/>
      <c r="E1147" s="248">
        <f>SUM(E1129,E1144,E1146)</f>
        <v>123857</v>
      </c>
      <c r="F1147" s="274">
        <f>SUM(F1127,F1129,F1146,F1144)</f>
        <v>0</v>
      </c>
      <c r="G1147" s="274">
        <f>SUM(G1127,G1129,G1146,G1144)</f>
        <v>0</v>
      </c>
      <c r="H1147" s="274">
        <f>SUM(H1127,H1129,H1146,H1144)</f>
        <v>123857</v>
      </c>
    </row>
    <row r="1148" spans="1:8" s="44" customFormat="1" ht="19.5" customHeight="1" thickBot="1">
      <c r="A1148" s="45"/>
      <c r="B1148" s="46"/>
      <c r="C1148" s="46"/>
      <c r="D1148" s="46"/>
      <c r="E1148" s="250"/>
      <c r="F1148" s="250"/>
      <c r="G1148" s="250"/>
      <c r="H1148" s="47"/>
    </row>
    <row r="1149" spans="1:8" ht="18.75" thickBot="1">
      <c r="A1149" s="337" t="s">
        <v>115</v>
      </c>
      <c r="B1149" s="338"/>
      <c r="C1149" s="338"/>
      <c r="D1149" s="338"/>
      <c r="E1149" s="261"/>
      <c r="F1149" s="261"/>
      <c r="G1149" s="261"/>
      <c r="H1149" s="142"/>
    </row>
    <row r="1150" spans="1:8" ht="12.75" customHeight="1">
      <c r="A1150" s="56" t="s">
        <v>0</v>
      </c>
      <c r="B1150" s="58"/>
      <c r="C1150" s="59"/>
      <c r="D1150" s="59"/>
      <c r="E1150" s="252"/>
      <c r="F1150" s="252"/>
      <c r="G1150" s="252"/>
      <c r="H1150" s="139"/>
    </row>
    <row r="1151" spans="1:8" ht="13.5" thickBot="1">
      <c r="A1151" s="57"/>
      <c r="B1151" s="53"/>
      <c r="C1151" s="54"/>
      <c r="D1151" s="54"/>
      <c r="E1151" s="253"/>
      <c r="F1151" s="253"/>
      <c r="G1151" s="253"/>
      <c r="H1151" s="135"/>
    </row>
    <row r="1152" spans="1:8" ht="13.5" thickBot="1">
      <c r="A1152" s="3" t="s">
        <v>3</v>
      </c>
      <c r="B1152" s="4" t="s">
        <v>4</v>
      </c>
      <c r="C1152" s="5" t="s">
        <v>5</v>
      </c>
      <c r="D1152" s="5" t="s">
        <v>5</v>
      </c>
      <c r="E1152" s="254"/>
      <c r="F1152" s="254"/>
      <c r="G1152" s="254"/>
      <c r="H1152" s="136"/>
    </row>
    <row r="1153" spans="1:8" ht="13.5" thickBot="1">
      <c r="A1153" s="6">
        <v>1</v>
      </c>
      <c r="B1153" s="7">
        <v>2</v>
      </c>
      <c r="C1153" s="8">
        <v>3</v>
      </c>
      <c r="D1153" s="8">
        <v>3</v>
      </c>
      <c r="E1153" s="255">
        <v>4</v>
      </c>
      <c r="F1153" s="255"/>
      <c r="G1153" s="255">
        <v>4</v>
      </c>
      <c r="H1153" s="137">
        <v>4</v>
      </c>
    </row>
    <row r="1154" spans="1:8" ht="19.5" customHeight="1">
      <c r="A1154" s="32" t="s">
        <v>38</v>
      </c>
      <c r="B1154" s="33" t="s">
        <v>56</v>
      </c>
      <c r="C1154" s="30" t="s">
        <v>8</v>
      </c>
      <c r="D1154" s="30" t="s">
        <v>8</v>
      </c>
      <c r="E1154" s="52"/>
      <c r="F1154" s="52"/>
      <c r="G1154" s="52"/>
      <c r="H1154" s="27"/>
    </row>
    <row r="1155" spans="1:8" ht="19.5" customHeight="1">
      <c r="A1155" s="34"/>
      <c r="B1155" s="35"/>
      <c r="C1155" s="37" t="s">
        <v>9</v>
      </c>
      <c r="D1155" s="37" t="s">
        <v>9</v>
      </c>
      <c r="E1155" s="243">
        <f>SUM(E1154)</f>
        <v>0</v>
      </c>
      <c r="F1155" s="243">
        <f>SUM(F1154)</f>
        <v>0</v>
      </c>
      <c r="G1155" s="243">
        <f>SUM(G1154)</f>
        <v>0</v>
      </c>
      <c r="H1155" s="23">
        <f>SUM(H1154)</f>
        <v>0</v>
      </c>
    </row>
    <row r="1156" spans="1:8" ht="17.25" customHeight="1">
      <c r="A1156" s="32" t="s">
        <v>87</v>
      </c>
      <c r="B1156" s="33" t="s">
        <v>88</v>
      </c>
      <c r="C1156" s="30" t="s">
        <v>89</v>
      </c>
      <c r="D1156" s="30" t="s">
        <v>89</v>
      </c>
      <c r="E1156" s="52">
        <v>4339</v>
      </c>
      <c r="F1156" s="52"/>
      <c r="G1156" s="52"/>
      <c r="H1156" s="27">
        <f>SUM(E1156:F1156)</f>
        <v>4339</v>
      </c>
    </row>
    <row r="1157" spans="1:8" s="44" customFormat="1" ht="19.5" customHeight="1">
      <c r="A1157" s="190"/>
      <c r="B1157" s="191"/>
      <c r="C1157" s="276" t="s">
        <v>9</v>
      </c>
      <c r="D1157" s="276" t="s">
        <v>9</v>
      </c>
      <c r="E1157" s="247">
        <f>SUM(E1156)</f>
        <v>4339</v>
      </c>
      <c r="F1157" s="189">
        <f>SUM(F1156)</f>
        <v>0</v>
      </c>
      <c r="G1157" s="189">
        <f>SUM(G1156)</f>
        <v>0</v>
      </c>
      <c r="H1157" s="189">
        <f>SUM(H1156)</f>
        <v>4339</v>
      </c>
    </row>
    <row r="1158" spans="1:8" s="204" customFormat="1" ht="19.5" customHeight="1">
      <c r="A1158" s="205" t="s">
        <v>247</v>
      </c>
      <c r="B1158" s="206" t="s">
        <v>248</v>
      </c>
      <c r="C1158" s="207" t="s">
        <v>60</v>
      </c>
      <c r="D1158" s="207" t="s">
        <v>60</v>
      </c>
      <c r="E1158" s="52">
        <v>1080</v>
      </c>
      <c r="F1158" s="52"/>
      <c r="G1158" s="52"/>
      <c r="H1158" s="208">
        <f>SUM(E1158:F1158)-G1158</f>
        <v>1080</v>
      </c>
    </row>
    <row r="1159" spans="1:8" s="204" customFormat="1" ht="19.5" customHeight="1">
      <c r="A1159" s="205"/>
      <c r="B1159" s="206"/>
      <c r="C1159" s="207" t="s">
        <v>20</v>
      </c>
      <c r="D1159" s="207" t="s">
        <v>20</v>
      </c>
      <c r="E1159" s="52">
        <v>38309</v>
      </c>
      <c r="F1159" s="52"/>
      <c r="G1159" s="52"/>
      <c r="H1159" s="208">
        <f aca="true" t="shared" si="84" ref="H1159:H1170">SUM(E1159:F1159)-G1159</f>
        <v>38309</v>
      </c>
    </row>
    <row r="1160" spans="1:8" s="204" customFormat="1" ht="19.5" customHeight="1">
      <c r="A1160" s="205"/>
      <c r="B1160" s="206"/>
      <c r="C1160" s="207" t="s">
        <v>308</v>
      </c>
      <c r="D1160" s="207"/>
      <c r="E1160" s="52"/>
      <c r="F1160" s="52"/>
      <c r="G1160" s="52"/>
      <c r="H1160" s="208"/>
    </row>
    <row r="1161" spans="1:8" s="204" customFormat="1" ht="19.5" customHeight="1">
      <c r="A1161" s="205"/>
      <c r="B1161" s="206"/>
      <c r="C1161" s="207" t="s">
        <v>21</v>
      </c>
      <c r="D1161" s="207" t="s">
        <v>21</v>
      </c>
      <c r="E1161" s="52">
        <v>2766</v>
      </c>
      <c r="F1161" s="52"/>
      <c r="G1161" s="52"/>
      <c r="H1161" s="208">
        <f t="shared" si="84"/>
        <v>2766</v>
      </c>
    </row>
    <row r="1162" spans="1:8" s="204" customFormat="1" ht="19.5" customHeight="1">
      <c r="A1162" s="205"/>
      <c r="B1162" s="206"/>
      <c r="C1162" s="207" t="s">
        <v>22</v>
      </c>
      <c r="D1162" s="207" t="s">
        <v>22</v>
      </c>
      <c r="E1162" s="52">
        <v>7472</v>
      </c>
      <c r="F1162" s="52"/>
      <c r="G1162" s="52"/>
      <c r="H1162" s="208">
        <f t="shared" si="84"/>
        <v>7472</v>
      </c>
    </row>
    <row r="1163" spans="1:8" s="204" customFormat="1" ht="19.5" customHeight="1">
      <c r="A1163" s="205"/>
      <c r="B1163" s="206"/>
      <c r="C1163" s="207" t="s">
        <v>23</v>
      </c>
      <c r="D1163" s="207" t="s">
        <v>23</v>
      </c>
      <c r="E1163" s="52">
        <v>1007</v>
      </c>
      <c r="F1163" s="52"/>
      <c r="G1163" s="52"/>
      <c r="H1163" s="208">
        <f t="shared" si="84"/>
        <v>1007</v>
      </c>
    </row>
    <row r="1164" spans="1:8" s="204" customFormat="1" ht="19.5" customHeight="1">
      <c r="A1164" s="205"/>
      <c r="B1164" s="206"/>
      <c r="C1164" s="207" t="s">
        <v>12</v>
      </c>
      <c r="D1164" s="207" t="s">
        <v>12</v>
      </c>
      <c r="E1164" s="52">
        <v>20755</v>
      </c>
      <c r="F1164" s="52"/>
      <c r="G1164" s="52"/>
      <c r="H1164" s="208">
        <f t="shared" si="84"/>
        <v>20755</v>
      </c>
    </row>
    <row r="1165" spans="1:8" s="204" customFormat="1" ht="19.5" customHeight="1">
      <c r="A1165" s="205"/>
      <c r="B1165" s="206"/>
      <c r="C1165" s="207" t="s">
        <v>73</v>
      </c>
      <c r="D1165" s="207" t="s">
        <v>73</v>
      </c>
      <c r="E1165" s="52">
        <v>39420</v>
      </c>
      <c r="F1165" s="52"/>
      <c r="G1165" s="52"/>
      <c r="H1165" s="208">
        <f t="shared" si="84"/>
        <v>39420</v>
      </c>
    </row>
    <row r="1166" spans="1:8" s="204" customFormat="1" ht="19.5" customHeight="1">
      <c r="A1166" s="205"/>
      <c r="B1166" s="206"/>
      <c r="C1166" s="207" t="s">
        <v>30</v>
      </c>
      <c r="D1166" s="207" t="s">
        <v>30</v>
      </c>
      <c r="E1166" s="52">
        <v>2650</v>
      </c>
      <c r="F1166" s="52"/>
      <c r="G1166" s="52"/>
      <c r="H1166" s="208">
        <f t="shared" si="84"/>
        <v>2650</v>
      </c>
    </row>
    <row r="1167" spans="1:8" s="204" customFormat="1" ht="19.5" customHeight="1">
      <c r="A1167" s="205"/>
      <c r="B1167" s="206"/>
      <c r="C1167" s="207" t="s">
        <v>8</v>
      </c>
      <c r="D1167" s="207" t="s">
        <v>8</v>
      </c>
      <c r="E1167" s="52">
        <v>19196</v>
      </c>
      <c r="F1167" s="52"/>
      <c r="G1167" s="52"/>
      <c r="H1167" s="208">
        <f t="shared" si="84"/>
        <v>19196</v>
      </c>
    </row>
    <row r="1168" spans="1:8" s="204" customFormat="1" ht="19.5" customHeight="1">
      <c r="A1168" s="205"/>
      <c r="B1168" s="206"/>
      <c r="C1168" s="207" t="s">
        <v>32</v>
      </c>
      <c r="D1168" s="207" t="s">
        <v>32</v>
      </c>
      <c r="E1168" s="52">
        <v>327</v>
      </c>
      <c r="F1168" s="52"/>
      <c r="G1168" s="52"/>
      <c r="H1168" s="208">
        <f t="shared" si="84"/>
        <v>327</v>
      </c>
    </row>
    <row r="1169" spans="1:8" s="204" customFormat="1" ht="19.5" customHeight="1">
      <c r="A1169" s="205"/>
      <c r="B1169" s="206"/>
      <c r="C1169" s="207" t="s">
        <v>33</v>
      </c>
      <c r="D1169" s="207" t="s">
        <v>33</v>
      </c>
      <c r="E1169" s="52">
        <v>1890</v>
      </c>
      <c r="F1169" s="52"/>
      <c r="G1169" s="52"/>
      <c r="H1169" s="208">
        <f t="shared" si="84"/>
        <v>1890</v>
      </c>
    </row>
    <row r="1170" spans="1:8" s="204" customFormat="1" ht="19.5" customHeight="1">
      <c r="A1170" s="205"/>
      <c r="B1170" s="206"/>
      <c r="C1170" s="207" t="s">
        <v>34</v>
      </c>
      <c r="D1170" s="207" t="s">
        <v>34</v>
      </c>
      <c r="E1170" s="52">
        <v>128</v>
      </c>
      <c r="F1170" s="52"/>
      <c r="G1170" s="52"/>
      <c r="H1170" s="208">
        <f t="shared" si="84"/>
        <v>128</v>
      </c>
    </row>
    <row r="1171" spans="1:8" s="44" customFormat="1" ht="19.5" customHeight="1">
      <c r="A1171" s="187"/>
      <c r="B1171" s="188"/>
      <c r="C1171" s="277" t="s">
        <v>9</v>
      </c>
      <c r="D1171" s="277" t="s">
        <v>9</v>
      </c>
      <c r="E1171" s="247">
        <f>SUM(E1158:E1170)</f>
        <v>135000</v>
      </c>
      <c r="F1171" s="189">
        <f>SUM(F1158:F1170)</f>
        <v>0</v>
      </c>
      <c r="G1171" s="189">
        <f>SUM(G1158:G1170)</f>
        <v>0</v>
      </c>
      <c r="H1171" s="189">
        <f>SUM(H1158:H1170)</f>
        <v>135000</v>
      </c>
    </row>
    <row r="1172" spans="1:8" ht="19.5" customHeight="1">
      <c r="A1172" s="32" t="s">
        <v>247</v>
      </c>
      <c r="B1172" s="33" t="s">
        <v>310</v>
      </c>
      <c r="C1172" s="30" t="s">
        <v>8</v>
      </c>
      <c r="D1172" s="30" t="s">
        <v>8</v>
      </c>
      <c r="E1172" s="52"/>
      <c r="F1172" s="52"/>
      <c r="G1172" s="52"/>
      <c r="H1172" s="27">
        <f>SUM(E1172)</f>
        <v>0</v>
      </c>
    </row>
    <row r="1173" spans="1:8" s="44" customFormat="1" ht="19.5" customHeight="1" thickBot="1">
      <c r="A1173" s="187"/>
      <c r="B1173" s="188"/>
      <c r="C1173" s="277" t="s">
        <v>9</v>
      </c>
      <c r="D1173" s="277" t="s">
        <v>9</v>
      </c>
      <c r="E1173" s="243">
        <f>SUM(E1172)</f>
        <v>0</v>
      </c>
      <c r="F1173" s="181">
        <f>SUM(F1172)</f>
        <v>0</v>
      </c>
      <c r="G1173" s="181">
        <f>SUM(G1172)</f>
        <v>0</v>
      </c>
      <c r="H1173" s="181">
        <f>SUM(H1172)</f>
        <v>0</v>
      </c>
    </row>
    <row r="1174" spans="1:8" s="275" customFormat="1" ht="19.5" customHeight="1" thickBot="1">
      <c r="A1174" s="273" t="s">
        <v>2</v>
      </c>
      <c r="B1174" s="273"/>
      <c r="C1174" s="273"/>
      <c r="D1174" s="273"/>
      <c r="E1174" s="248">
        <f>SUM(E1157,E1171,E1173)</f>
        <v>139339</v>
      </c>
      <c r="F1174" s="274">
        <f>SUM(F1157,F1171,F1173)</f>
        <v>0</v>
      </c>
      <c r="G1174" s="274">
        <f>SUM(G1157,G1171,G1173)</f>
        <v>0</v>
      </c>
      <c r="H1174" s="274">
        <f>SUM(H1157,H1171,H1173)</f>
        <v>139339</v>
      </c>
    </row>
    <row r="1175" spans="1:8" s="44" customFormat="1" ht="19.5" customHeight="1" thickBot="1">
      <c r="A1175" s="45"/>
      <c r="B1175" s="46"/>
      <c r="C1175" s="46"/>
      <c r="D1175" s="46"/>
      <c r="E1175" s="250"/>
      <c r="F1175" s="250"/>
      <c r="G1175" s="250"/>
      <c r="H1175" s="47"/>
    </row>
    <row r="1176" spans="1:8" ht="18.75" thickBot="1">
      <c r="A1176" s="337" t="s">
        <v>117</v>
      </c>
      <c r="B1176" s="338"/>
      <c r="C1176" s="338"/>
      <c r="D1176" s="338"/>
      <c r="E1176" s="338"/>
      <c r="F1176" s="149"/>
      <c r="G1176" s="149"/>
      <c r="H1176" s="144"/>
    </row>
    <row r="1177" spans="1:8" ht="12.75" customHeight="1">
      <c r="A1177" s="56" t="s">
        <v>0</v>
      </c>
      <c r="B1177" s="58"/>
      <c r="C1177" s="59"/>
      <c r="D1177" s="59"/>
      <c r="E1177" s="252"/>
      <c r="F1177" s="252"/>
      <c r="G1177" s="252"/>
      <c r="H1177" s="139"/>
    </row>
    <row r="1178" spans="1:8" ht="13.5" thickBot="1">
      <c r="A1178" s="57"/>
      <c r="B1178" s="53"/>
      <c r="C1178" s="54"/>
      <c r="D1178" s="54"/>
      <c r="E1178" s="253"/>
      <c r="F1178" s="253"/>
      <c r="G1178" s="253"/>
      <c r="H1178" s="135"/>
    </row>
    <row r="1179" spans="1:8" ht="13.5" thickBot="1">
      <c r="A1179" s="3" t="s">
        <v>3</v>
      </c>
      <c r="B1179" s="4" t="s">
        <v>4</v>
      </c>
      <c r="C1179" s="5" t="s">
        <v>5</v>
      </c>
      <c r="D1179" s="5" t="s">
        <v>5</v>
      </c>
      <c r="E1179" s="254"/>
      <c r="F1179" s="254"/>
      <c r="G1179" s="254"/>
      <c r="H1179" s="136"/>
    </row>
    <row r="1180" spans="1:8" ht="13.5" thickBot="1">
      <c r="A1180" s="6">
        <v>1</v>
      </c>
      <c r="B1180" s="7">
        <v>2</v>
      </c>
      <c r="C1180" s="8">
        <v>3</v>
      </c>
      <c r="D1180" s="8">
        <v>3</v>
      </c>
      <c r="E1180" s="255">
        <v>4</v>
      </c>
      <c r="F1180" s="255"/>
      <c r="G1180" s="255">
        <v>4</v>
      </c>
      <c r="H1180" s="137">
        <v>4</v>
      </c>
    </row>
    <row r="1181" spans="1:8" ht="19.5" customHeight="1">
      <c r="A1181" s="32" t="s">
        <v>38</v>
      </c>
      <c r="B1181" s="33" t="s">
        <v>56</v>
      </c>
      <c r="C1181" s="30" t="s">
        <v>8</v>
      </c>
      <c r="D1181" s="30" t="s">
        <v>8</v>
      </c>
      <c r="E1181" s="52"/>
      <c r="F1181" s="52"/>
      <c r="G1181" s="52"/>
      <c r="H1181" s="27"/>
    </row>
    <row r="1182" spans="1:8" ht="19.5" customHeight="1">
      <c r="A1182" s="34"/>
      <c r="B1182" s="35"/>
      <c r="C1182" s="37" t="s">
        <v>9</v>
      </c>
      <c r="D1182" s="37" t="s">
        <v>9</v>
      </c>
      <c r="E1182" s="243">
        <f>SUM(E1181)</f>
        <v>0</v>
      </c>
      <c r="F1182" s="243">
        <f>SUM(F1181)</f>
        <v>0</v>
      </c>
      <c r="G1182" s="243">
        <f>SUM(G1181)</f>
        <v>0</v>
      </c>
      <c r="H1182" s="23">
        <f>SUM(H1181)</f>
        <v>0</v>
      </c>
    </row>
    <row r="1183" spans="1:8" ht="17.25" customHeight="1">
      <c r="A1183" s="32" t="s">
        <v>87</v>
      </c>
      <c r="B1183" s="33" t="s">
        <v>88</v>
      </c>
      <c r="C1183" s="30" t="s">
        <v>89</v>
      </c>
      <c r="D1183" s="30" t="s">
        <v>89</v>
      </c>
      <c r="E1183" s="52">
        <v>17888</v>
      </c>
      <c r="F1183" s="52"/>
      <c r="G1183" s="52"/>
      <c r="H1183" s="27">
        <f>SUM(E1183:F1183)-G1183</f>
        <v>17888</v>
      </c>
    </row>
    <row r="1184" spans="1:8" s="44" customFormat="1" ht="19.5" customHeight="1">
      <c r="A1184" s="190"/>
      <c r="B1184" s="191"/>
      <c r="C1184" s="276" t="s">
        <v>9</v>
      </c>
      <c r="D1184" s="276" t="s">
        <v>9</v>
      </c>
      <c r="E1184" s="247">
        <f>SUM(E1183)</f>
        <v>17888</v>
      </c>
      <c r="F1184" s="189">
        <f>SUM(F1183)</f>
        <v>0</v>
      </c>
      <c r="G1184" s="189">
        <f>SUM(G1183)</f>
        <v>0</v>
      </c>
      <c r="H1184" s="189">
        <f>SUM(H1183)</f>
        <v>17888</v>
      </c>
    </row>
    <row r="1185" spans="1:8" s="204" customFormat="1" ht="19.5" customHeight="1">
      <c r="A1185" s="205" t="s">
        <v>247</v>
      </c>
      <c r="B1185" s="206" t="s">
        <v>249</v>
      </c>
      <c r="C1185" s="207" t="s">
        <v>60</v>
      </c>
      <c r="D1185" s="207" t="s">
        <v>60</v>
      </c>
      <c r="E1185" s="52">
        <v>6000</v>
      </c>
      <c r="F1185" s="52"/>
      <c r="G1185" s="52"/>
      <c r="H1185" s="27">
        <f>SUM(E1185:F1185)-G1185</f>
        <v>6000</v>
      </c>
    </row>
    <row r="1186" spans="1:8" s="204" customFormat="1" ht="19.5" customHeight="1">
      <c r="A1186" s="205"/>
      <c r="B1186" s="206"/>
      <c r="C1186" s="207" t="s">
        <v>20</v>
      </c>
      <c r="D1186" s="207" t="s">
        <v>20</v>
      </c>
      <c r="E1186" s="52">
        <v>472884</v>
      </c>
      <c r="F1186" s="52"/>
      <c r="G1186" s="52"/>
      <c r="H1186" s="27">
        <f>SUM(E1186:F1186)-G1186</f>
        <v>472884</v>
      </c>
    </row>
    <row r="1187" spans="1:8" s="204" customFormat="1" ht="19.5" customHeight="1">
      <c r="A1187" s="205"/>
      <c r="B1187" s="206"/>
      <c r="C1187" s="207" t="s">
        <v>21</v>
      </c>
      <c r="D1187" s="207" t="s">
        <v>21</v>
      </c>
      <c r="E1187" s="52">
        <v>30820</v>
      </c>
      <c r="F1187" s="52"/>
      <c r="G1187" s="52"/>
      <c r="H1187" s="27">
        <f aca="true" t="shared" si="85" ref="H1187:H1204">SUM(E1187:F1187)-G1187</f>
        <v>30820</v>
      </c>
    </row>
    <row r="1188" spans="1:8" s="204" customFormat="1" ht="19.5" customHeight="1">
      <c r="A1188" s="205"/>
      <c r="B1188" s="206"/>
      <c r="C1188" s="207" t="s">
        <v>308</v>
      </c>
      <c r="D1188" s="207"/>
      <c r="E1188" s="52"/>
      <c r="F1188" s="52"/>
      <c r="G1188" s="52"/>
      <c r="H1188" s="27"/>
    </row>
    <row r="1189" spans="1:8" s="204" customFormat="1" ht="19.5" customHeight="1">
      <c r="A1189" s="205"/>
      <c r="B1189" s="206"/>
      <c r="C1189" s="207" t="s">
        <v>22</v>
      </c>
      <c r="D1189" s="207" t="s">
        <v>22</v>
      </c>
      <c r="E1189" s="52">
        <v>50000</v>
      </c>
      <c r="F1189" s="52"/>
      <c r="G1189" s="52"/>
      <c r="H1189" s="27">
        <f t="shared" si="85"/>
        <v>50000</v>
      </c>
    </row>
    <row r="1190" spans="1:8" s="204" customFormat="1" ht="19.5" customHeight="1">
      <c r="A1190" s="205"/>
      <c r="B1190" s="206"/>
      <c r="C1190" s="207" t="s">
        <v>23</v>
      </c>
      <c r="D1190" s="207" t="s">
        <v>23</v>
      </c>
      <c r="E1190" s="52">
        <v>5551</v>
      </c>
      <c r="F1190" s="52"/>
      <c r="G1190" s="52"/>
      <c r="H1190" s="27">
        <f t="shared" si="85"/>
        <v>5551</v>
      </c>
    </row>
    <row r="1191" spans="1:8" s="204" customFormat="1" ht="19.5" customHeight="1">
      <c r="A1191" s="205"/>
      <c r="B1191" s="206"/>
      <c r="C1191" s="207" t="s">
        <v>12</v>
      </c>
      <c r="D1191" s="207" t="s">
        <v>12</v>
      </c>
      <c r="E1191" s="52">
        <v>58745</v>
      </c>
      <c r="F1191" s="52"/>
      <c r="G1191" s="52"/>
      <c r="H1191" s="27">
        <f t="shared" si="85"/>
        <v>58745</v>
      </c>
    </row>
    <row r="1192" spans="1:8" s="204" customFormat="1" ht="19.5" customHeight="1">
      <c r="A1192" s="205"/>
      <c r="B1192" s="206"/>
      <c r="C1192" s="207" t="s">
        <v>73</v>
      </c>
      <c r="D1192" s="207" t="s">
        <v>73</v>
      </c>
      <c r="E1192" s="52">
        <v>80000</v>
      </c>
      <c r="F1192" s="52"/>
      <c r="G1192" s="52"/>
      <c r="H1192" s="27">
        <f t="shared" si="85"/>
        <v>80000</v>
      </c>
    </row>
    <row r="1193" spans="1:8" s="204" customFormat="1" ht="19.5" customHeight="1">
      <c r="A1193" s="205"/>
      <c r="B1193" s="206"/>
      <c r="C1193" s="207" t="s">
        <v>30</v>
      </c>
      <c r="D1193" s="207" t="s">
        <v>30</v>
      </c>
      <c r="E1193" s="52">
        <v>60000</v>
      </c>
      <c r="F1193" s="52"/>
      <c r="G1193" s="52"/>
      <c r="H1193" s="27">
        <f t="shared" si="85"/>
        <v>60000</v>
      </c>
    </row>
    <row r="1194" spans="1:8" s="204" customFormat="1" ht="19.5" customHeight="1">
      <c r="A1194" s="205"/>
      <c r="B1194" s="206"/>
      <c r="C1194" s="207" t="s">
        <v>31</v>
      </c>
      <c r="D1194" s="207" t="s">
        <v>31</v>
      </c>
      <c r="E1194" s="52">
        <v>10000</v>
      </c>
      <c r="F1194" s="52"/>
      <c r="G1194" s="52"/>
      <c r="H1194" s="27">
        <f t="shared" si="85"/>
        <v>10000</v>
      </c>
    </row>
    <row r="1195" spans="1:8" s="204" customFormat="1" ht="19.5" customHeight="1">
      <c r="A1195" s="205"/>
      <c r="B1195" s="206"/>
      <c r="C1195" s="207" t="s">
        <v>8</v>
      </c>
      <c r="D1195" s="207" t="s">
        <v>8</v>
      </c>
      <c r="E1195" s="52">
        <v>60000</v>
      </c>
      <c r="F1195" s="52"/>
      <c r="G1195" s="52"/>
      <c r="H1195" s="27">
        <f t="shared" si="85"/>
        <v>60000</v>
      </c>
    </row>
    <row r="1196" spans="1:8" s="204" customFormat="1" ht="19.5" customHeight="1">
      <c r="A1196" s="205"/>
      <c r="B1196" s="206"/>
      <c r="C1196" s="207" t="s">
        <v>26</v>
      </c>
      <c r="D1196" s="207" t="s">
        <v>26</v>
      </c>
      <c r="E1196" s="52">
        <v>4000</v>
      </c>
      <c r="F1196" s="52"/>
      <c r="G1196" s="52"/>
      <c r="H1196" s="27">
        <f t="shared" si="85"/>
        <v>4000</v>
      </c>
    </row>
    <row r="1197" spans="1:8" s="204" customFormat="1" ht="19.5" customHeight="1">
      <c r="A1197" s="205"/>
      <c r="B1197" s="206"/>
      <c r="C1197" s="207" t="s">
        <v>32</v>
      </c>
      <c r="D1197" s="207" t="s">
        <v>32</v>
      </c>
      <c r="E1197" s="52">
        <v>3000</v>
      </c>
      <c r="F1197" s="52"/>
      <c r="G1197" s="52"/>
      <c r="H1197" s="27">
        <f t="shared" si="85"/>
        <v>3000</v>
      </c>
    </row>
    <row r="1198" spans="1:8" s="204" customFormat="1" ht="19.5" customHeight="1">
      <c r="A1198" s="205"/>
      <c r="B1198" s="206"/>
      <c r="C1198" s="207" t="s">
        <v>33</v>
      </c>
      <c r="D1198" s="207" t="s">
        <v>33</v>
      </c>
      <c r="E1198" s="52">
        <v>19000</v>
      </c>
      <c r="F1198" s="52"/>
      <c r="G1198" s="52"/>
      <c r="H1198" s="27">
        <f t="shared" si="85"/>
        <v>19000</v>
      </c>
    </row>
    <row r="1199" spans="1:8" s="44" customFormat="1" ht="19.5" customHeight="1">
      <c r="A1199" s="187"/>
      <c r="B1199" s="188"/>
      <c r="C1199" s="277" t="s">
        <v>9</v>
      </c>
      <c r="D1199" s="277" t="s">
        <v>9</v>
      </c>
      <c r="E1199" s="247">
        <f>SUM(E1185:E1198)</f>
        <v>860000</v>
      </c>
      <c r="F1199" s="189">
        <f>SUM(F1185:F1198)</f>
        <v>0</v>
      </c>
      <c r="G1199" s="189">
        <f>SUM(G1185:G1198)</f>
        <v>0</v>
      </c>
      <c r="H1199" s="189">
        <f>SUM(H1185:H1198)</f>
        <v>860000</v>
      </c>
    </row>
    <row r="1200" spans="1:8" s="204" customFormat="1" ht="19.5" customHeight="1">
      <c r="A1200" s="205" t="s">
        <v>247</v>
      </c>
      <c r="B1200" s="206" t="s">
        <v>315</v>
      </c>
      <c r="C1200" s="207" t="s">
        <v>31</v>
      </c>
      <c r="D1200" s="207" t="s">
        <v>31</v>
      </c>
      <c r="E1200" s="52"/>
      <c r="F1200" s="52"/>
      <c r="G1200" s="52"/>
      <c r="H1200" s="27">
        <f t="shared" si="85"/>
        <v>0</v>
      </c>
    </row>
    <row r="1201" spans="1:8" s="44" customFormat="1" ht="19.5" customHeight="1">
      <c r="A1201" s="190"/>
      <c r="B1201" s="191"/>
      <c r="C1201" s="272"/>
      <c r="D1201" s="272"/>
      <c r="E1201" s="52">
        <f>SUM(E1200)</f>
        <v>0</v>
      </c>
      <c r="F1201" s="192">
        <f>SUM(F1200)</f>
        <v>0</v>
      </c>
      <c r="G1201" s="192"/>
      <c r="H1201" s="192">
        <f t="shared" si="85"/>
        <v>0</v>
      </c>
    </row>
    <row r="1202" spans="1:8" s="204" customFormat="1" ht="19.5" customHeight="1">
      <c r="A1202" s="205" t="s">
        <v>247</v>
      </c>
      <c r="B1202" s="206" t="s">
        <v>255</v>
      </c>
      <c r="C1202" s="207"/>
      <c r="D1202" s="207"/>
      <c r="E1202" s="52">
        <v>4295</v>
      </c>
      <c r="F1202" s="52"/>
      <c r="G1202" s="52"/>
      <c r="H1202" s="27">
        <f t="shared" si="85"/>
        <v>4295</v>
      </c>
    </row>
    <row r="1203" spans="1:8" s="44" customFormat="1" ht="19.5" customHeight="1">
      <c r="A1203" s="187"/>
      <c r="B1203" s="188"/>
      <c r="C1203" s="277" t="s">
        <v>9</v>
      </c>
      <c r="D1203" s="277" t="s">
        <v>9</v>
      </c>
      <c r="E1203" s="243">
        <f>SUM(E1202)</f>
        <v>4295</v>
      </c>
      <c r="F1203" s="181"/>
      <c r="G1203" s="181"/>
      <c r="H1203" s="181">
        <f>SUM(H1202)</f>
        <v>4295</v>
      </c>
    </row>
    <row r="1204" spans="1:8" ht="19.5" customHeight="1">
      <c r="A1204" s="32" t="s">
        <v>247</v>
      </c>
      <c r="B1204" s="33" t="s">
        <v>310</v>
      </c>
      <c r="C1204" s="30" t="s">
        <v>8</v>
      </c>
      <c r="D1204" s="30" t="s">
        <v>8</v>
      </c>
      <c r="E1204" s="52"/>
      <c r="F1204" s="52"/>
      <c r="G1204" s="52"/>
      <c r="H1204" s="27">
        <f t="shared" si="85"/>
        <v>0</v>
      </c>
    </row>
    <row r="1205" spans="1:8" s="44" customFormat="1" ht="19.5" customHeight="1" thickBot="1">
      <c r="A1205" s="187"/>
      <c r="B1205" s="188"/>
      <c r="C1205" s="277" t="s">
        <v>9</v>
      </c>
      <c r="D1205" s="277" t="s">
        <v>9</v>
      </c>
      <c r="E1205" s="243">
        <f>SUM(E1204)</f>
        <v>0</v>
      </c>
      <c r="F1205" s="181">
        <f>SUM(F1204)</f>
        <v>0</v>
      </c>
      <c r="G1205" s="181">
        <f>SUM(G1204)</f>
        <v>0</v>
      </c>
      <c r="H1205" s="181">
        <f>SUM(H1204)</f>
        <v>0</v>
      </c>
    </row>
    <row r="1206" spans="1:8" s="275" customFormat="1" ht="19.5" customHeight="1" thickBot="1">
      <c r="A1206" s="273" t="s">
        <v>2</v>
      </c>
      <c r="B1206" s="273"/>
      <c r="C1206" s="273"/>
      <c r="D1206" s="273"/>
      <c r="E1206" s="248">
        <f>SUM(E1184,E1199,E1201,E1203,E1205)</f>
        <v>882183</v>
      </c>
      <c r="F1206" s="274">
        <f>SUM(F1184,F1199,F1201,F1203,F1205)</f>
        <v>0</v>
      </c>
      <c r="G1206" s="274">
        <f>SUM(G1184,G1199,G1201,G1203,G1205)</f>
        <v>0</v>
      </c>
      <c r="H1206" s="274">
        <f>SUM(H1184,H1199,H1201,H1203,H1205)</f>
        <v>882183</v>
      </c>
    </row>
    <row r="1207" spans="1:8" s="44" customFormat="1" ht="19.5" customHeight="1" thickBot="1">
      <c r="A1207" s="45"/>
      <c r="B1207" s="46"/>
      <c r="C1207" s="46"/>
      <c r="D1207" s="46"/>
      <c r="E1207" s="250"/>
      <c r="F1207" s="250"/>
      <c r="G1207" s="250"/>
      <c r="H1207" s="47"/>
    </row>
    <row r="1208" spans="1:8" ht="18.75" thickBot="1">
      <c r="A1208" s="337" t="s">
        <v>118</v>
      </c>
      <c r="B1208" s="338"/>
      <c r="C1208" s="338"/>
      <c r="D1208" s="338"/>
      <c r="E1208" s="338"/>
      <c r="F1208" s="149"/>
      <c r="G1208" s="149"/>
      <c r="H1208" s="144"/>
    </row>
    <row r="1209" spans="1:8" ht="12.75" customHeight="1">
      <c r="A1209" s="56" t="s">
        <v>0</v>
      </c>
      <c r="B1209" s="58"/>
      <c r="C1209" s="59"/>
      <c r="D1209" s="59"/>
      <c r="E1209" s="252"/>
      <c r="F1209" s="252"/>
      <c r="G1209" s="252"/>
      <c r="H1209" s="139"/>
    </row>
    <row r="1210" spans="1:8" ht="13.5" thickBot="1">
      <c r="A1210" s="57"/>
      <c r="B1210" s="53"/>
      <c r="C1210" s="54"/>
      <c r="D1210" s="54"/>
      <c r="E1210" s="253"/>
      <c r="F1210" s="253"/>
      <c r="G1210" s="253"/>
      <c r="H1210" s="135"/>
    </row>
    <row r="1211" spans="1:8" ht="13.5" thickBot="1">
      <c r="A1211" s="3" t="s">
        <v>3</v>
      </c>
      <c r="B1211" s="4" t="s">
        <v>4</v>
      </c>
      <c r="C1211" s="5" t="s">
        <v>5</v>
      </c>
      <c r="D1211" s="5" t="s">
        <v>5</v>
      </c>
      <c r="E1211" s="254"/>
      <c r="F1211" s="254"/>
      <c r="G1211" s="254"/>
      <c r="H1211" s="136"/>
    </row>
    <row r="1212" spans="1:8" ht="13.5" thickBot="1">
      <c r="A1212" s="6">
        <v>1</v>
      </c>
      <c r="B1212" s="7">
        <v>2</v>
      </c>
      <c r="C1212" s="8">
        <v>3</v>
      </c>
      <c r="D1212" s="8">
        <v>3</v>
      </c>
      <c r="E1212" s="255">
        <v>4</v>
      </c>
      <c r="F1212" s="255">
        <v>4</v>
      </c>
      <c r="G1212" s="255">
        <v>4</v>
      </c>
      <c r="H1212" s="137">
        <v>4</v>
      </c>
    </row>
    <row r="1213" spans="1:8" s="204" customFormat="1" ht="19.5" customHeight="1">
      <c r="A1213" s="205" t="s">
        <v>247</v>
      </c>
      <c r="B1213" s="206" t="s">
        <v>251</v>
      </c>
      <c r="C1213" s="207" t="s">
        <v>60</v>
      </c>
      <c r="D1213" s="207" t="s">
        <v>60</v>
      </c>
      <c r="E1213" s="52">
        <v>900000</v>
      </c>
      <c r="F1213" s="52"/>
      <c r="G1213" s="52"/>
      <c r="H1213" s="208">
        <f>SUM(E1213:F1213)-G1213</f>
        <v>900000</v>
      </c>
    </row>
    <row r="1214" spans="1:8" s="204" customFormat="1" ht="19.5" customHeight="1">
      <c r="A1214" s="205"/>
      <c r="B1214" s="206"/>
      <c r="C1214" s="207" t="s">
        <v>22</v>
      </c>
      <c r="D1214" s="207"/>
      <c r="E1214" s="52"/>
      <c r="F1214" s="52"/>
      <c r="G1214" s="52"/>
      <c r="H1214" s="208">
        <f>SUM(E1214:F1214)-G1214</f>
        <v>0</v>
      </c>
    </row>
    <row r="1215" spans="1:8" s="204" customFormat="1" ht="19.5" customHeight="1">
      <c r="A1215" s="205"/>
      <c r="B1215" s="206"/>
      <c r="C1215" s="207" t="s">
        <v>313</v>
      </c>
      <c r="D1215" s="207" t="s">
        <v>313</v>
      </c>
      <c r="E1215" s="52">
        <v>0</v>
      </c>
      <c r="F1215" s="52"/>
      <c r="G1215" s="52"/>
      <c r="H1215" s="208">
        <f>SUM(E1215:F1215)-G1215</f>
        <v>0</v>
      </c>
    </row>
    <row r="1216" spans="1:8" s="204" customFormat="1" ht="19.5" customHeight="1">
      <c r="A1216" s="205"/>
      <c r="B1216" s="206"/>
      <c r="C1216" s="207" t="s">
        <v>8</v>
      </c>
      <c r="D1216" s="207" t="s">
        <v>8</v>
      </c>
      <c r="E1216" s="52">
        <v>0</v>
      </c>
      <c r="F1216" s="52"/>
      <c r="G1216" s="52"/>
      <c r="H1216" s="208">
        <f>SUM(E1216:F1216)-G1216</f>
        <v>0</v>
      </c>
    </row>
    <row r="1217" spans="1:8" s="44" customFormat="1" ht="19.5" customHeight="1">
      <c r="A1217" s="187"/>
      <c r="B1217" s="188"/>
      <c r="C1217" s="277" t="s">
        <v>9</v>
      </c>
      <c r="D1217" s="277" t="s">
        <v>9</v>
      </c>
      <c r="E1217" s="247">
        <f>SUM(E1213:E1216)</f>
        <v>900000</v>
      </c>
      <c r="F1217" s="189">
        <f>SUM(F1213:F1216)</f>
        <v>0</v>
      </c>
      <c r="G1217" s="189">
        <f>SUM(G1213:G1216)</f>
        <v>0</v>
      </c>
      <c r="H1217" s="189">
        <f>SUM(H1213:H1216)</f>
        <v>900000</v>
      </c>
    </row>
    <row r="1218" spans="1:8" s="204" customFormat="1" ht="19.5" customHeight="1">
      <c r="A1218" s="205" t="s">
        <v>247</v>
      </c>
      <c r="B1218" s="206" t="s">
        <v>253</v>
      </c>
      <c r="C1218" s="207" t="s">
        <v>20</v>
      </c>
      <c r="D1218" s="207" t="s">
        <v>20</v>
      </c>
      <c r="E1218" s="52">
        <v>152009</v>
      </c>
      <c r="F1218" s="52"/>
      <c r="G1218" s="52"/>
      <c r="H1218" s="208">
        <f aca="true" t="shared" si="86" ref="H1218:H1228">SUM(E1218:F1218)-G1218</f>
        <v>152009</v>
      </c>
    </row>
    <row r="1219" spans="1:8" s="204" customFormat="1" ht="19.5" customHeight="1">
      <c r="A1219" s="205"/>
      <c r="B1219" s="206"/>
      <c r="C1219" s="207" t="s">
        <v>313</v>
      </c>
      <c r="D1219" s="207"/>
      <c r="E1219" s="52"/>
      <c r="F1219" s="52"/>
      <c r="G1219" s="52"/>
      <c r="H1219" s="208">
        <f t="shared" si="86"/>
        <v>0</v>
      </c>
    </row>
    <row r="1220" spans="1:8" s="204" customFormat="1" ht="19.5" customHeight="1">
      <c r="A1220" s="205"/>
      <c r="B1220" s="206"/>
      <c r="C1220" s="207" t="s">
        <v>21</v>
      </c>
      <c r="D1220" s="207" t="s">
        <v>21</v>
      </c>
      <c r="E1220" s="52">
        <v>13161</v>
      </c>
      <c r="F1220" s="52"/>
      <c r="G1220" s="52"/>
      <c r="H1220" s="208">
        <f t="shared" si="86"/>
        <v>13161</v>
      </c>
    </row>
    <row r="1221" spans="1:8" s="204" customFormat="1" ht="19.5" customHeight="1">
      <c r="A1221" s="205"/>
      <c r="B1221" s="206"/>
      <c r="C1221" s="207" t="s">
        <v>22</v>
      </c>
      <c r="D1221" s="207" t="s">
        <v>22</v>
      </c>
      <c r="E1221" s="52">
        <v>30044</v>
      </c>
      <c r="F1221" s="52"/>
      <c r="G1221" s="52"/>
      <c r="H1221" s="208">
        <f t="shared" si="86"/>
        <v>30044</v>
      </c>
    </row>
    <row r="1222" spans="1:8" s="204" customFormat="1" ht="19.5" customHeight="1">
      <c r="A1222" s="205"/>
      <c r="B1222" s="206"/>
      <c r="C1222" s="207" t="s">
        <v>23</v>
      </c>
      <c r="D1222" s="207" t="s">
        <v>23</v>
      </c>
      <c r="E1222" s="52">
        <v>4047</v>
      </c>
      <c r="F1222" s="52"/>
      <c r="G1222" s="52"/>
      <c r="H1222" s="208">
        <f t="shared" si="86"/>
        <v>4047</v>
      </c>
    </row>
    <row r="1223" spans="1:8" s="204" customFormat="1" ht="19.5" customHeight="1">
      <c r="A1223" s="205"/>
      <c r="B1223" s="206"/>
      <c r="C1223" s="207" t="s">
        <v>12</v>
      </c>
      <c r="D1223" s="207" t="s">
        <v>12</v>
      </c>
      <c r="E1223" s="52">
        <v>4373</v>
      </c>
      <c r="F1223" s="52"/>
      <c r="G1223" s="52"/>
      <c r="H1223" s="208">
        <f t="shared" si="86"/>
        <v>4373</v>
      </c>
    </row>
    <row r="1224" spans="1:8" s="204" customFormat="1" ht="19.5" customHeight="1">
      <c r="A1224" s="205"/>
      <c r="B1224" s="206"/>
      <c r="C1224" s="207" t="s">
        <v>31</v>
      </c>
      <c r="D1224" s="207" t="s">
        <v>31</v>
      </c>
      <c r="E1224" s="52">
        <v>300</v>
      </c>
      <c r="F1224" s="52"/>
      <c r="G1224" s="52"/>
      <c r="H1224" s="208">
        <f t="shared" si="86"/>
        <v>300</v>
      </c>
    </row>
    <row r="1225" spans="1:8" s="204" customFormat="1" ht="19.5" customHeight="1">
      <c r="A1225" s="205"/>
      <c r="B1225" s="206"/>
      <c r="C1225" s="207" t="s">
        <v>8</v>
      </c>
      <c r="D1225" s="207" t="s">
        <v>8</v>
      </c>
      <c r="E1225" s="52">
        <v>27832</v>
      </c>
      <c r="F1225" s="52"/>
      <c r="G1225" s="52"/>
      <c r="H1225" s="208">
        <f t="shared" si="86"/>
        <v>27832</v>
      </c>
    </row>
    <row r="1226" spans="1:8" s="204" customFormat="1" ht="19.5" customHeight="1">
      <c r="A1226" s="205"/>
      <c r="B1226" s="206"/>
      <c r="C1226" s="207" t="s">
        <v>26</v>
      </c>
      <c r="D1226" s="207" t="s">
        <v>26</v>
      </c>
      <c r="E1226" s="52">
        <v>1600</v>
      </c>
      <c r="F1226" s="52"/>
      <c r="G1226" s="52"/>
      <c r="H1226" s="208">
        <f t="shared" si="86"/>
        <v>1600</v>
      </c>
    </row>
    <row r="1227" spans="1:8" s="204" customFormat="1" ht="19.5" customHeight="1">
      <c r="A1227" s="205"/>
      <c r="B1227" s="206"/>
      <c r="C1227" s="207" t="s">
        <v>32</v>
      </c>
      <c r="D1227" s="207" t="s">
        <v>32</v>
      </c>
      <c r="E1227" s="52">
        <v>495</v>
      </c>
      <c r="F1227" s="52"/>
      <c r="G1227" s="52"/>
      <c r="H1227" s="208">
        <f t="shared" si="86"/>
        <v>495</v>
      </c>
    </row>
    <row r="1228" spans="1:8" s="204" customFormat="1" ht="19.5" customHeight="1">
      <c r="A1228" s="205"/>
      <c r="B1228" s="206"/>
      <c r="C1228" s="207" t="s">
        <v>33</v>
      </c>
      <c r="D1228" s="207" t="s">
        <v>33</v>
      </c>
      <c r="E1228" s="52">
        <v>4139</v>
      </c>
      <c r="F1228" s="52"/>
      <c r="G1228" s="52"/>
      <c r="H1228" s="208">
        <f t="shared" si="86"/>
        <v>4139</v>
      </c>
    </row>
    <row r="1229" spans="1:8" s="44" customFormat="1" ht="19.5" customHeight="1">
      <c r="A1229" s="187"/>
      <c r="B1229" s="188"/>
      <c r="C1229" s="277" t="s">
        <v>9</v>
      </c>
      <c r="D1229" s="277" t="s">
        <v>9</v>
      </c>
      <c r="E1229" s="247">
        <f>SUM(E1218:E1228)</f>
        <v>238000</v>
      </c>
      <c r="F1229" s="189">
        <f>SUM(F1218:F1228)</f>
        <v>0</v>
      </c>
      <c r="G1229" s="189">
        <f>SUM(G1218:G1228)</f>
        <v>0</v>
      </c>
      <c r="H1229" s="189">
        <f>SUM(H1218:H1228)</f>
        <v>238000</v>
      </c>
    </row>
    <row r="1230" spans="1:8" s="204" customFormat="1" ht="19.5" customHeight="1">
      <c r="A1230" s="205" t="s">
        <v>247</v>
      </c>
      <c r="B1230" s="206" t="s">
        <v>254</v>
      </c>
      <c r="C1230" s="207" t="s">
        <v>20</v>
      </c>
      <c r="D1230" s="207" t="s">
        <v>341</v>
      </c>
      <c r="E1230" s="52"/>
      <c r="F1230" s="52"/>
      <c r="G1230" s="52"/>
      <c r="H1230" s="208">
        <f>SUM(E1230:F1230)-G1230</f>
        <v>0</v>
      </c>
    </row>
    <row r="1231" spans="1:8" s="204" customFormat="1" ht="19.5" customHeight="1">
      <c r="A1231" s="205"/>
      <c r="B1231" s="206"/>
      <c r="C1231" s="207" t="s">
        <v>21</v>
      </c>
      <c r="D1231" s="207"/>
      <c r="E1231" s="52"/>
      <c r="F1231" s="52"/>
      <c r="G1231" s="52"/>
      <c r="H1231" s="208">
        <f aca="true" t="shared" si="87" ref="H1231:H1237">SUM(E1231:F1231)-G1231</f>
        <v>0</v>
      </c>
    </row>
    <row r="1232" spans="1:8" s="204" customFormat="1" ht="19.5" customHeight="1">
      <c r="A1232" s="205"/>
      <c r="B1232" s="206"/>
      <c r="C1232" s="207" t="s">
        <v>22</v>
      </c>
      <c r="D1232" s="207" t="s">
        <v>22</v>
      </c>
      <c r="E1232" s="52"/>
      <c r="F1232" s="52"/>
      <c r="G1232" s="52"/>
      <c r="H1232" s="208">
        <f t="shared" si="87"/>
        <v>0</v>
      </c>
    </row>
    <row r="1233" spans="1:8" s="204" customFormat="1" ht="19.5" customHeight="1">
      <c r="A1233" s="205"/>
      <c r="B1233" s="206"/>
      <c r="C1233" s="207" t="s">
        <v>23</v>
      </c>
      <c r="D1233" s="207" t="s">
        <v>23</v>
      </c>
      <c r="E1233" s="52"/>
      <c r="F1233" s="52"/>
      <c r="G1233" s="52"/>
      <c r="H1233" s="208">
        <f t="shared" si="87"/>
        <v>0</v>
      </c>
    </row>
    <row r="1234" spans="1:8" s="204" customFormat="1" ht="19.5" customHeight="1">
      <c r="A1234" s="205"/>
      <c r="B1234" s="206"/>
      <c r="C1234" s="207" t="s">
        <v>12</v>
      </c>
      <c r="D1234" s="207" t="s">
        <v>12</v>
      </c>
      <c r="E1234" s="52"/>
      <c r="F1234" s="52"/>
      <c r="G1234" s="52"/>
      <c r="H1234" s="208">
        <f t="shared" si="87"/>
        <v>0</v>
      </c>
    </row>
    <row r="1235" spans="1:8" s="204" customFormat="1" ht="19.5" customHeight="1">
      <c r="A1235" s="205"/>
      <c r="B1235" s="206"/>
      <c r="C1235" s="207" t="s">
        <v>8</v>
      </c>
      <c r="D1235" s="207"/>
      <c r="E1235" s="52"/>
      <c r="F1235" s="52"/>
      <c r="G1235" s="52"/>
      <c r="H1235" s="208">
        <f t="shared" si="87"/>
        <v>0</v>
      </c>
    </row>
    <row r="1236" spans="1:8" s="204" customFormat="1" ht="19.5" customHeight="1">
      <c r="A1236" s="205"/>
      <c r="B1236" s="206"/>
      <c r="C1236" s="207" t="s">
        <v>26</v>
      </c>
      <c r="D1236" s="207"/>
      <c r="E1236" s="52"/>
      <c r="F1236" s="52"/>
      <c r="G1236" s="52"/>
      <c r="H1236" s="208">
        <f t="shared" si="87"/>
        <v>0</v>
      </c>
    </row>
    <row r="1237" spans="1:8" s="204" customFormat="1" ht="19.5" customHeight="1">
      <c r="A1237" s="205"/>
      <c r="B1237" s="206"/>
      <c r="C1237" s="207" t="s">
        <v>33</v>
      </c>
      <c r="D1237" s="207" t="s">
        <v>33</v>
      </c>
      <c r="E1237" s="52"/>
      <c r="F1237" s="52"/>
      <c r="G1237" s="52"/>
      <c r="H1237" s="208">
        <f t="shared" si="87"/>
        <v>0</v>
      </c>
    </row>
    <row r="1238" spans="1:8" s="44" customFormat="1" ht="19.5" customHeight="1">
      <c r="A1238" s="187"/>
      <c r="B1238" s="188"/>
      <c r="C1238" s="277" t="s">
        <v>9</v>
      </c>
      <c r="D1238" s="277" t="s">
        <v>9</v>
      </c>
      <c r="E1238" s="247">
        <f>SUM(E1230:E1237)</f>
        <v>0</v>
      </c>
      <c r="F1238" s="189">
        <f>SUM(F1230:F1237)</f>
        <v>0</v>
      </c>
      <c r="G1238" s="189">
        <f>SUM(G1230:G1237)</f>
        <v>0</v>
      </c>
      <c r="H1238" s="189">
        <f>SUM(H1230:H1237)</f>
        <v>0</v>
      </c>
    </row>
    <row r="1239" spans="1:8" s="204" customFormat="1" ht="19.5" customHeight="1">
      <c r="A1239" s="205" t="s">
        <v>247</v>
      </c>
      <c r="B1239" s="206" t="s">
        <v>249</v>
      </c>
      <c r="C1239" s="207" t="s">
        <v>60</v>
      </c>
      <c r="D1239" s="207" t="s">
        <v>60</v>
      </c>
      <c r="E1239" s="52">
        <v>80000</v>
      </c>
      <c r="F1239" s="52"/>
      <c r="G1239" s="52"/>
      <c r="H1239" s="208">
        <f>SUM(E1239:F1239)-G1239</f>
        <v>80000</v>
      </c>
    </row>
    <row r="1240" spans="1:8" s="44" customFormat="1" ht="19.5" customHeight="1">
      <c r="A1240" s="187"/>
      <c r="B1240" s="188"/>
      <c r="C1240" s="277" t="s">
        <v>9</v>
      </c>
      <c r="D1240" s="277" t="s">
        <v>9</v>
      </c>
      <c r="E1240" s="247">
        <f>SUM(E1239)</f>
        <v>80000</v>
      </c>
      <c r="F1240" s="189">
        <f>SUM(F1239)</f>
        <v>0</v>
      </c>
      <c r="G1240" s="189">
        <f>SUM(G1239)</f>
        <v>0</v>
      </c>
      <c r="H1240" s="189">
        <f>SUM(H1239)</f>
        <v>80000</v>
      </c>
    </row>
    <row r="1241" spans="1:8" s="204" customFormat="1" ht="19.5" customHeight="1">
      <c r="A1241" s="205" t="s">
        <v>90</v>
      </c>
      <c r="B1241" s="206" t="s">
        <v>273</v>
      </c>
      <c r="C1241" s="207" t="s">
        <v>8</v>
      </c>
      <c r="D1241" s="207" t="s">
        <v>60</v>
      </c>
      <c r="E1241" s="52">
        <v>0</v>
      </c>
      <c r="F1241" s="52"/>
      <c r="G1241" s="52"/>
      <c r="H1241" s="208">
        <f>SUM(E1241:F1241)-G1241</f>
        <v>0</v>
      </c>
    </row>
    <row r="1242" spans="1:8" s="44" customFormat="1" ht="19.5" customHeight="1" thickBot="1">
      <c r="A1242" s="187"/>
      <c r="B1242" s="188"/>
      <c r="C1242" s="277" t="s">
        <v>9</v>
      </c>
      <c r="D1242" s="277" t="s">
        <v>9</v>
      </c>
      <c r="E1242" s="247">
        <f>SUM(E1241)</f>
        <v>0</v>
      </c>
      <c r="F1242" s="189">
        <f>SUM(F1241)</f>
        <v>0</v>
      </c>
      <c r="G1242" s="189">
        <f>SUM(G1241)</f>
        <v>0</v>
      </c>
      <c r="H1242" s="189">
        <f>SUM(H1241)</f>
        <v>0</v>
      </c>
    </row>
    <row r="1243" spans="1:8" s="275" customFormat="1" ht="19.5" customHeight="1" thickBot="1">
      <c r="A1243" s="273" t="s">
        <v>2</v>
      </c>
      <c r="B1243" s="273"/>
      <c r="C1243" s="273"/>
      <c r="D1243" s="273"/>
      <c r="E1243" s="248">
        <f>SUM(E1217,E1229,E1238,E1240,E1242)</f>
        <v>1218000</v>
      </c>
      <c r="F1243" s="274">
        <f>SUM(F1217,F1229,F1238,F1240,F1242)</f>
        <v>0</v>
      </c>
      <c r="G1243" s="274">
        <f>SUM(G1217,G1229,G1238,G1240,G1242)</f>
        <v>0</v>
      </c>
      <c r="H1243" s="274">
        <f>SUM(H1217,H1229,H1238,H1240,H1242)</f>
        <v>1218000</v>
      </c>
    </row>
    <row r="1244" spans="1:8" s="44" customFormat="1" ht="19.5" customHeight="1" thickBot="1">
      <c r="A1244" s="45"/>
      <c r="B1244" s="46"/>
      <c r="C1244" s="46"/>
      <c r="D1244" s="46"/>
      <c r="E1244" s="250"/>
      <c r="F1244" s="250"/>
      <c r="G1244" s="250"/>
      <c r="H1244" s="47"/>
    </row>
    <row r="1245" spans="1:8" ht="18.75" thickBot="1">
      <c r="A1245" s="337" t="s">
        <v>119</v>
      </c>
      <c r="B1245" s="338"/>
      <c r="C1245" s="338"/>
      <c r="D1245" s="338"/>
      <c r="E1245" s="338"/>
      <c r="F1245" s="149"/>
      <c r="G1245" s="149"/>
      <c r="H1245" s="144"/>
    </row>
    <row r="1246" spans="1:8" ht="12.75" customHeight="1">
      <c r="A1246" s="56" t="s">
        <v>0</v>
      </c>
      <c r="B1246" s="58"/>
      <c r="C1246" s="59"/>
      <c r="D1246" s="59"/>
      <c r="E1246" s="252"/>
      <c r="F1246" s="252"/>
      <c r="G1246" s="252"/>
      <c r="H1246" s="139"/>
    </row>
    <row r="1247" spans="1:8" ht="13.5" thickBot="1">
      <c r="A1247" s="57"/>
      <c r="B1247" s="53"/>
      <c r="C1247" s="54"/>
      <c r="D1247" s="54"/>
      <c r="E1247" s="253"/>
      <c r="F1247" s="253"/>
      <c r="G1247" s="253"/>
      <c r="H1247" s="135"/>
    </row>
    <row r="1248" spans="1:8" ht="13.5" thickBot="1">
      <c r="A1248" s="3" t="s">
        <v>3</v>
      </c>
      <c r="B1248" s="4" t="s">
        <v>4</v>
      </c>
      <c r="C1248" s="5" t="s">
        <v>5</v>
      </c>
      <c r="D1248" s="5" t="s">
        <v>5</v>
      </c>
      <c r="E1248" s="254"/>
      <c r="F1248" s="254"/>
      <c r="G1248" s="254"/>
      <c r="H1248" s="136"/>
    </row>
    <row r="1249" spans="1:8" ht="13.5" thickBot="1">
      <c r="A1249" s="6">
        <v>1</v>
      </c>
      <c r="B1249" s="7">
        <v>2</v>
      </c>
      <c r="C1249" s="8">
        <v>3</v>
      </c>
      <c r="D1249" s="8">
        <v>3</v>
      </c>
      <c r="E1249" s="255">
        <v>4</v>
      </c>
      <c r="F1249" s="255">
        <v>4</v>
      </c>
      <c r="G1249" s="255">
        <v>4</v>
      </c>
      <c r="H1249" s="137">
        <v>4</v>
      </c>
    </row>
    <row r="1250" spans="1:8" ht="19.5" customHeight="1">
      <c r="A1250" s="32" t="s">
        <v>90</v>
      </c>
      <c r="B1250" s="33" t="s">
        <v>92</v>
      </c>
      <c r="C1250" s="30" t="s">
        <v>20</v>
      </c>
      <c r="D1250" s="30" t="s">
        <v>20</v>
      </c>
      <c r="E1250" s="52">
        <v>45953</v>
      </c>
      <c r="F1250" s="52"/>
      <c r="G1250" s="52"/>
      <c r="H1250" s="27">
        <f>SUM(E1250:F1250)-G1250</f>
        <v>45953</v>
      </c>
    </row>
    <row r="1251" spans="1:8" ht="19.5" customHeight="1">
      <c r="A1251" s="32"/>
      <c r="B1251" s="33"/>
      <c r="C1251" s="30" t="s">
        <v>313</v>
      </c>
      <c r="D1251" s="30"/>
      <c r="E1251" s="52">
        <v>8800</v>
      </c>
      <c r="F1251" s="52"/>
      <c r="G1251" s="52"/>
      <c r="H1251" s="27">
        <f>SUM(E1251:F1251)-G1251</f>
        <v>8800</v>
      </c>
    </row>
    <row r="1252" spans="1:8" ht="19.5" customHeight="1">
      <c r="A1252" s="32"/>
      <c r="B1252" s="33"/>
      <c r="C1252" s="30" t="s">
        <v>21</v>
      </c>
      <c r="D1252" s="30" t="s">
        <v>21</v>
      </c>
      <c r="E1252" s="52">
        <v>3447</v>
      </c>
      <c r="F1252" s="52"/>
      <c r="G1252" s="52"/>
      <c r="H1252" s="27">
        <f aca="true" t="shared" si="88" ref="H1252:H1261">SUM(E1252:F1252)-G1252</f>
        <v>3447</v>
      </c>
    </row>
    <row r="1253" spans="1:8" ht="19.5" customHeight="1">
      <c r="A1253" s="32"/>
      <c r="B1253" s="33"/>
      <c r="C1253" s="30" t="s">
        <v>22</v>
      </c>
      <c r="D1253" s="30" t="s">
        <v>22</v>
      </c>
      <c r="E1253" s="52">
        <v>8986</v>
      </c>
      <c r="F1253" s="52"/>
      <c r="G1253" s="52"/>
      <c r="H1253" s="27">
        <f t="shared" si="88"/>
        <v>8986</v>
      </c>
    </row>
    <row r="1254" spans="1:8" ht="19.5" customHeight="1">
      <c r="A1254" s="32"/>
      <c r="B1254" s="33"/>
      <c r="C1254" s="30" t="s">
        <v>23</v>
      </c>
      <c r="D1254" s="30" t="s">
        <v>23</v>
      </c>
      <c r="E1254" s="52">
        <v>1210</v>
      </c>
      <c r="F1254" s="52"/>
      <c r="G1254" s="52"/>
      <c r="H1254" s="27">
        <f t="shared" si="88"/>
        <v>1210</v>
      </c>
    </row>
    <row r="1255" spans="1:8" ht="19.5" customHeight="1">
      <c r="A1255" s="32"/>
      <c r="B1255" s="33"/>
      <c r="C1255" s="30" t="s">
        <v>12</v>
      </c>
      <c r="D1255" s="30" t="s">
        <v>12</v>
      </c>
      <c r="E1255" s="52">
        <v>845</v>
      </c>
      <c r="F1255" s="52"/>
      <c r="G1255" s="52"/>
      <c r="H1255" s="27">
        <f t="shared" si="88"/>
        <v>845</v>
      </c>
    </row>
    <row r="1256" spans="1:8" ht="19.5" customHeight="1">
      <c r="A1256" s="32"/>
      <c r="B1256" s="33"/>
      <c r="C1256" s="30" t="s">
        <v>31</v>
      </c>
      <c r="D1256" s="30" t="s">
        <v>31</v>
      </c>
      <c r="E1256" s="52">
        <v>200</v>
      </c>
      <c r="F1256" s="52"/>
      <c r="G1256" s="52"/>
      <c r="H1256" s="27">
        <f t="shared" si="88"/>
        <v>200</v>
      </c>
    </row>
    <row r="1257" spans="1:8" ht="19.5" customHeight="1">
      <c r="A1257" s="32"/>
      <c r="B1257" s="33"/>
      <c r="C1257" s="30" t="s">
        <v>8</v>
      </c>
      <c r="D1257" s="30" t="s">
        <v>8</v>
      </c>
      <c r="E1257" s="52">
        <v>12888</v>
      </c>
      <c r="F1257" s="52"/>
      <c r="G1257" s="52"/>
      <c r="H1257" s="27">
        <f t="shared" si="88"/>
        <v>12888</v>
      </c>
    </row>
    <row r="1258" spans="1:8" ht="19.5" customHeight="1">
      <c r="A1258" s="32"/>
      <c r="B1258" s="33"/>
      <c r="C1258" s="30" t="s">
        <v>26</v>
      </c>
      <c r="D1258" s="30" t="s">
        <v>26</v>
      </c>
      <c r="E1258" s="52">
        <v>500</v>
      </c>
      <c r="F1258" s="52"/>
      <c r="G1258" s="52"/>
      <c r="H1258" s="27">
        <f t="shared" si="88"/>
        <v>500</v>
      </c>
    </row>
    <row r="1259" spans="1:8" ht="19.5" customHeight="1">
      <c r="A1259" s="32"/>
      <c r="B1259" s="33"/>
      <c r="C1259" s="30" t="s">
        <v>320</v>
      </c>
      <c r="D1259" s="30"/>
      <c r="E1259" s="52"/>
      <c r="F1259" s="52"/>
      <c r="G1259" s="52"/>
      <c r="H1259" s="27">
        <f t="shared" si="88"/>
        <v>0</v>
      </c>
    </row>
    <row r="1260" spans="1:8" ht="19.5" customHeight="1">
      <c r="A1260" s="32"/>
      <c r="B1260" s="33"/>
      <c r="C1260" s="30" t="s">
        <v>32</v>
      </c>
      <c r="D1260" s="30" t="s">
        <v>32</v>
      </c>
      <c r="E1260" s="52">
        <v>296</v>
      </c>
      <c r="F1260" s="52"/>
      <c r="G1260" s="52"/>
      <c r="H1260" s="27">
        <f t="shared" si="88"/>
        <v>296</v>
      </c>
    </row>
    <row r="1261" spans="1:8" ht="19.5" customHeight="1">
      <c r="A1261" s="32"/>
      <c r="B1261" s="33"/>
      <c r="C1261" s="30" t="s">
        <v>33</v>
      </c>
      <c r="D1261" s="30" t="s">
        <v>33</v>
      </c>
      <c r="E1261" s="52">
        <v>1505</v>
      </c>
      <c r="F1261" s="52"/>
      <c r="G1261" s="52"/>
      <c r="H1261" s="27">
        <f t="shared" si="88"/>
        <v>1505</v>
      </c>
    </row>
    <row r="1262" spans="1:8" s="44" customFormat="1" ht="19.5" customHeight="1" thickBot="1">
      <c r="A1262" s="187"/>
      <c r="B1262" s="188"/>
      <c r="C1262" s="277" t="s">
        <v>9</v>
      </c>
      <c r="D1262" s="277" t="s">
        <v>9</v>
      </c>
      <c r="E1262" s="247">
        <f>SUM(E1250:E1261)</f>
        <v>84630</v>
      </c>
      <c r="F1262" s="189">
        <f>SUM(F1250:F1261)</f>
        <v>0</v>
      </c>
      <c r="G1262" s="189">
        <f>SUM(G1250:G1261)</f>
        <v>0</v>
      </c>
      <c r="H1262" s="189">
        <f>SUM(H1250:H1261)</f>
        <v>84630</v>
      </c>
    </row>
    <row r="1263" spans="1:8" s="275" customFormat="1" ht="19.5" customHeight="1" thickBot="1">
      <c r="A1263" s="273" t="s">
        <v>2</v>
      </c>
      <c r="B1263" s="273"/>
      <c r="C1263" s="273"/>
      <c r="D1263" s="273"/>
      <c r="E1263" s="248">
        <f>SUM(E1262)</f>
        <v>84630</v>
      </c>
      <c r="F1263" s="274">
        <f>SUM(F1262)</f>
        <v>0</v>
      </c>
      <c r="G1263" s="274">
        <f>SUM(G1262)</f>
        <v>0</v>
      </c>
      <c r="H1263" s="274">
        <f>SUM(H1262)</f>
        <v>84630</v>
      </c>
    </row>
    <row r="1264" spans="1:8" s="44" customFormat="1" ht="19.5" customHeight="1" thickBot="1">
      <c r="A1264" s="45"/>
      <c r="B1264" s="46"/>
      <c r="C1264" s="46"/>
      <c r="D1264" s="46"/>
      <c r="E1264" s="250"/>
      <c r="F1264" s="250"/>
      <c r="G1264" s="250"/>
      <c r="H1264" s="47"/>
    </row>
    <row r="1265" spans="1:8" ht="18.75" thickBot="1">
      <c r="A1265" s="337" t="s">
        <v>120</v>
      </c>
      <c r="B1265" s="338"/>
      <c r="C1265" s="338"/>
      <c r="D1265" s="338"/>
      <c r="E1265" s="338"/>
      <c r="F1265" s="149"/>
      <c r="G1265" s="149"/>
      <c r="H1265" s="144"/>
    </row>
    <row r="1266" spans="1:8" ht="12.75" customHeight="1">
      <c r="A1266" s="56" t="s">
        <v>0</v>
      </c>
      <c r="B1266" s="58"/>
      <c r="C1266" s="59"/>
      <c r="D1266" s="59"/>
      <c r="E1266" s="252"/>
      <c r="F1266" s="252"/>
      <c r="G1266" s="252"/>
      <c r="H1266" s="139"/>
    </row>
    <row r="1267" spans="1:8" ht="13.5" thickBot="1">
      <c r="A1267" s="57"/>
      <c r="B1267" s="53"/>
      <c r="C1267" s="54"/>
      <c r="D1267" s="54"/>
      <c r="E1267" s="253"/>
      <c r="F1267" s="253"/>
      <c r="G1267" s="253"/>
      <c r="H1267" s="135"/>
    </row>
    <row r="1268" spans="1:8" ht="13.5" thickBot="1">
      <c r="A1268" s="3" t="s">
        <v>3</v>
      </c>
      <c r="B1268" s="4" t="s">
        <v>4</v>
      </c>
      <c r="C1268" s="5" t="s">
        <v>5</v>
      </c>
      <c r="D1268" s="5" t="s">
        <v>5</v>
      </c>
      <c r="E1268" s="254"/>
      <c r="F1268" s="254"/>
      <c r="G1268" s="254"/>
      <c r="H1268" s="136"/>
    </row>
    <row r="1269" spans="1:8" ht="13.5" thickBot="1">
      <c r="A1269" s="6">
        <v>1</v>
      </c>
      <c r="B1269" s="7">
        <v>2</v>
      </c>
      <c r="C1269" s="8">
        <v>3</v>
      </c>
      <c r="D1269" s="8">
        <v>3</v>
      </c>
      <c r="E1269" s="255">
        <v>4</v>
      </c>
      <c r="F1269" s="255">
        <v>4</v>
      </c>
      <c r="G1269" s="255">
        <v>4</v>
      </c>
      <c r="H1269" s="137">
        <v>4</v>
      </c>
    </row>
    <row r="1270" spans="1:8" ht="19.5" customHeight="1">
      <c r="A1270" s="32" t="s">
        <v>87</v>
      </c>
      <c r="B1270" s="33" t="s">
        <v>88</v>
      </c>
      <c r="C1270" s="30" t="s">
        <v>89</v>
      </c>
      <c r="D1270" s="30" t="s">
        <v>89</v>
      </c>
      <c r="E1270" s="52">
        <v>857000</v>
      </c>
      <c r="F1270" s="52"/>
      <c r="G1270" s="52"/>
      <c r="H1270" s="27">
        <f>SUM(E1270:F1270)-G1270</f>
        <v>857000</v>
      </c>
    </row>
    <row r="1271" spans="1:8" s="44" customFormat="1" ht="19.5" customHeight="1">
      <c r="A1271" s="187"/>
      <c r="B1271" s="188"/>
      <c r="C1271" s="277" t="s">
        <v>9</v>
      </c>
      <c r="D1271" s="277" t="s">
        <v>9</v>
      </c>
      <c r="E1271" s="247">
        <f>SUM(E1270)</f>
        <v>857000</v>
      </c>
      <c r="F1271" s="189">
        <f>SUM(F1270)</f>
        <v>0</v>
      </c>
      <c r="G1271" s="189">
        <f>SUM(G1270)</f>
        <v>0</v>
      </c>
      <c r="H1271" s="189">
        <f>SUM(H1270)</f>
        <v>857000</v>
      </c>
    </row>
    <row r="1272" spans="1:8" ht="19.5" customHeight="1">
      <c r="A1272" s="32" t="s">
        <v>90</v>
      </c>
      <c r="B1272" s="33" t="s">
        <v>93</v>
      </c>
      <c r="C1272" s="30" t="s">
        <v>20</v>
      </c>
      <c r="D1272" s="30" t="s">
        <v>20</v>
      </c>
      <c r="E1272" s="52">
        <v>554334</v>
      </c>
      <c r="F1272" s="52"/>
      <c r="G1272" s="52"/>
      <c r="H1272" s="27">
        <f>SUM(E1272:F1272)-G1272</f>
        <v>554334</v>
      </c>
    </row>
    <row r="1273" spans="1:8" ht="19.5" customHeight="1">
      <c r="A1273" s="32"/>
      <c r="B1273" s="33"/>
      <c r="C1273" s="272" t="s">
        <v>335</v>
      </c>
      <c r="D1273" s="272"/>
      <c r="E1273" s="52">
        <v>10960</v>
      </c>
      <c r="F1273" s="52"/>
      <c r="G1273" s="52"/>
      <c r="H1273" s="27">
        <f>SUM(E1273:F1273)-G1273</f>
        <v>10960</v>
      </c>
    </row>
    <row r="1274" spans="1:8" ht="19.5" customHeight="1">
      <c r="A1274" s="32"/>
      <c r="B1274" s="33"/>
      <c r="C1274" s="272" t="s">
        <v>317</v>
      </c>
      <c r="D1274" s="272" t="s">
        <v>317</v>
      </c>
      <c r="E1274" s="52">
        <v>24306</v>
      </c>
      <c r="F1274" s="52"/>
      <c r="G1274" s="52"/>
      <c r="H1274" s="27">
        <f>SUM(E1274:F1274)-G1274</f>
        <v>24306</v>
      </c>
    </row>
    <row r="1275" spans="1:8" ht="19.5" customHeight="1">
      <c r="A1275" s="32"/>
      <c r="B1275" s="33"/>
      <c r="C1275" s="30" t="s">
        <v>308</v>
      </c>
      <c r="D1275" s="30"/>
      <c r="E1275" s="52"/>
      <c r="F1275" s="52"/>
      <c r="G1275" s="52"/>
      <c r="H1275" s="27"/>
    </row>
    <row r="1276" spans="1:8" ht="19.5" customHeight="1">
      <c r="A1276" s="32"/>
      <c r="B1276" s="33"/>
      <c r="C1276" s="30" t="s">
        <v>21</v>
      </c>
      <c r="D1276" s="30" t="s">
        <v>21</v>
      </c>
      <c r="E1276" s="52">
        <v>50116</v>
      </c>
      <c r="F1276" s="52"/>
      <c r="G1276" s="52"/>
      <c r="H1276" s="27">
        <f aca="true" t="shared" si="89" ref="H1276:H1294">SUM(E1276:F1276)-G1276</f>
        <v>50116</v>
      </c>
    </row>
    <row r="1277" spans="1:8" ht="19.5" customHeight="1">
      <c r="A1277" s="32"/>
      <c r="B1277" s="33"/>
      <c r="C1277" s="30" t="s">
        <v>22</v>
      </c>
      <c r="D1277" s="30" t="s">
        <v>22</v>
      </c>
      <c r="E1277" s="52">
        <v>95524</v>
      </c>
      <c r="F1277" s="52"/>
      <c r="G1277" s="52"/>
      <c r="H1277" s="27">
        <f t="shared" si="89"/>
        <v>95524</v>
      </c>
    </row>
    <row r="1278" spans="1:8" ht="19.5" customHeight="1">
      <c r="A1278" s="32"/>
      <c r="B1278" s="33"/>
      <c r="C1278" s="272" t="s">
        <v>331</v>
      </c>
      <c r="D1278" s="272"/>
      <c r="E1278" s="52">
        <v>1889</v>
      </c>
      <c r="F1278" s="52"/>
      <c r="G1278" s="52"/>
      <c r="H1278" s="27">
        <f>SUM(E1278:F1278)-G1278</f>
        <v>1889</v>
      </c>
    </row>
    <row r="1279" spans="1:8" ht="19.5" customHeight="1">
      <c r="A1279" s="32"/>
      <c r="B1279" s="33"/>
      <c r="C1279" s="272" t="s">
        <v>318</v>
      </c>
      <c r="D1279" s="272" t="s">
        <v>318</v>
      </c>
      <c r="E1279" s="52">
        <v>4187</v>
      </c>
      <c r="F1279" s="52"/>
      <c r="G1279" s="52"/>
      <c r="H1279" s="27">
        <f t="shared" si="89"/>
        <v>4187</v>
      </c>
    </row>
    <row r="1280" spans="1:256" ht="19.5" customHeight="1">
      <c r="A1280" s="32"/>
      <c r="B1280" s="33"/>
      <c r="C1280" s="30" t="s">
        <v>23</v>
      </c>
      <c r="D1280" s="30" t="s">
        <v>23</v>
      </c>
      <c r="E1280" s="52">
        <v>17536</v>
      </c>
      <c r="F1280" s="52"/>
      <c r="G1280" s="52"/>
      <c r="H1280" s="27">
        <f t="shared" si="89"/>
        <v>17536</v>
      </c>
      <c r="IV1280" s="303">
        <f>SUM(A1280:IU1280)</f>
        <v>35072</v>
      </c>
    </row>
    <row r="1281" spans="1:256" ht="19.5" customHeight="1">
      <c r="A1281" s="32"/>
      <c r="B1281" s="33"/>
      <c r="C1281" s="30" t="s">
        <v>332</v>
      </c>
      <c r="D1281" s="30" t="s">
        <v>23</v>
      </c>
      <c r="E1281" s="52">
        <v>270</v>
      </c>
      <c r="F1281" s="52"/>
      <c r="G1281" s="52"/>
      <c r="H1281" s="27">
        <f>SUM(E1281:F1281)-G1281</f>
        <v>270</v>
      </c>
      <c r="IV1281" s="303">
        <f>SUM(A1281:IU1281)</f>
        <v>540</v>
      </c>
    </row>
    <row r="1282" spans="1:8" ht="19.5" customHeight="1">
      <c r="A1282" s="32"/>
      <c r="B1282" s="33"/>
      <c r="C1282" s="272" t="s">
        <v>319</v>
      </c>
      <c r="D1282" s="272" t="s">
        <v>319</v>
      </c>
      <c r="E1282" s="52">
        <v>594</v>
      </c>
      <c r="F1282" s="52"/>
      <c r="G1282" s="52"/>
      <c r="H1282" s="27">
        <f t="shared" si="89"/>
        <v>594</v>
      </c>
    </row>
    <row r="1283" spans="1:8" ht="19.5" customHeight="1">
      <c r="A1283" s="32"/>
      <c r="B1283" s="33"/>
      <c r="C1283" s="30" t="s">
        <v>12</v>
      </c>
      <c r="D1283" s="30" t="s">
        <v>12</v>
      </c>
      <c r="E1283" s="52">
        <v>28520</v>
      </c>
      <c r="F1283" s="52"/>
      <c r="G1283" s="52"/>
      <c r="H1283" s="27">
        <f t="shared" si="89"/>
        <v>28520</v>
      </c>
    </row>
    <row r="1284" spans="1:8" ht="19.5" customHeight="1">
      <c r="A1284" s="32"/>
      <c r="B1284" s="33"/>
      <c r="C1284" s="30" t="s">
        <v>30</v>
      </c>
      <c r="D1284" s="30" t="s">
        <v>30</v>
      </c>
      <c r="E1284" s="52">
        <v>33000</v>
      </c>
      <c r="F1284" s="52"/>
      <c r="G1284" s="52"/>
      <c r="H1284" s="27">
        <f t="shared" si="89"/>
        <v>33000</v>
      </c>
    </row>
    <row r="1285" spans="1:8" ht="19.5" customHeight="1">
      <c r="A1285" s="32"/>
      <c r="B1285" s="33"/>
      <c r="C1285" s="30" t="s">
        <v>31</v>
      </c>
      <c r="D1285" s="30" t="s">
        <v>31</v>
      </c>
      <c r="E1285" s="52">
        <v>7000</v>
      </c>
      <c r="F1285" s="52"/>
      <c r="G1285" s="52"/>
      <c r="H1285" s="27">
        <f t="shared" si="89"/>
        <v>7000</v>
      </c>
    </row>
    <row r="1286" spans="1:8" ht="19.5" customHeight="1">
      <c r="A1286" s="32"/>
      <c r="B1286" s="33"/>
      <c r="C1286" s="30" t="s">
        <v>8</v>
      </c>
      <c r="D1286" s="30" t="s">
        <v>8</v>
      </c>
      <c r="E1286" s="52">
        <v>34110</v>
      </c>
      <c r="F1286" s="52"/>
      <c r="G1286" s="52"/>
      <c r="H1286" s="27">
        <f t="shared" si="89"/>
        <v>34110</v>
      </c>
    </row>
    <row r="1287" spans="1:8" ht="19.5" customHeight="1">
      <c r="A1287" s="32"/>
      <c r="B1287" s="33"/>
      <c r="C1287" s="30" t="s">
        <v>26</v>
      </c>
      <c r="D1287" s="30" t="s">
        <v>26</v>
      </c>
      <c r="E1287" s="52">
        <v>6584</v>
      </c>
      <c r="F1287" s="52"/>
      <c r="G1287" s="52"/>
      <c r="H1287" s="27">
        <f t="shared" si="89"/>
        <v>6584</v>
      </c>
    </row>
    <row r="1288" spans="1:8" ht="19.5" customHeight="1">
      <c r="A1288" s="32"/>
      <c r="B1288" s="33"/>
      <c r="C1288" s="272" t="s">
        <v>320</v>
      </c>
      <c r="D1288" s="272" t="s">
        <v>320</v>
      </c>
      <c r="E1288" s="52">
        <v>1000</v>
      </c>
      <c r="F1288" s="52"/>
      <c r="G1288" s="52"/>
      <c r="H1288" s="27">
        <f t="shared" si="89"/>
        <v>1000</v>
      </c>
    </row>
    <row r="1289" spans="1:8" ht="19.5" customHeight="1">
      <c r="A1289" s="32"/>
      <c r="B1289" s="33"/>
      <c r="C1289" s="30" t="s">
        <v>27</v>
      </c>
      <c r="D1289" s="30" t="s">
        <v>27</v>
      </c>
      <c r="E1289" s="52"/>
      <c r="F1289" s="52"/>
      <c r="G1289" s="52"/>
      <c r="H1289" s="27">
        <f t="shared" si="89"/>
        <v>0</v>
      </c>
    </row>
    <row r="1290" spans="1:8" ht="19.5" customHeight="1">
      <c r="A1290" s="32"/>
      <c r="B1290" s="33"/>
      <c r="C1290" s="30" t="s">
        <v>32</v>
      </c>
      <c r="D1290" s="30" t="s">
        <v>32</v>
      </c>
      <c r="E1290" s="52">
        <v>6000</v>
      </c>
      <c r="F1290" s="52"/>
      <c r="G1290" s="52"/>
      <c r="H1290" s="27">
        <f t="shared" si="89"/>
        <v>6000</v>
      </c>
    </row>
    <row r="1291" spans="1:8" ht="19.5" customHeight="1">
      <c r="A1291" s="32"/>
      <c r="B1291" s="33"/>
      <c r="C1291" s="30" t="s">
        <v>33</v>
      </c>
      <c r="D1291" s="30" t="s">
        <v>33</v>
      </c>
      <c r="E1291" s="52">
        <v>28700</v>
      </c>
      <c r="F1291" s="52"/>
      <c r="G1291" s="52"/>
      <c r="H1291" s="27">
        <f t="shared" si="89"/>
        <v>28700</v>
      </c>
    </row>
    <row r="1292" spans="1:8" ht="19.5" customHeight="1">
      <c r="A1292" s="32"/>
      <c r="B1292" s="33"/>
      <c r="C1292" s="30" t="s">
        <v>34</v>
      </c>
      <c r="D1292" s="30" t="s">
        <v>34</v>
      </c>
      <c r="E1292" s="52">
        <v>3820</v>
      </c>
      <c r="F1292" s="52"/>
      <c r="G1292" s="52"/>
      <c r="H1292" s="27">
        <f t="shared" si="89"/>
        <v>3820</v>
      </c>
    </row>
    <row r="1293" spans="1:8" ht="19.5" customHeight="1">
      <c r="A1293" s="32"/>
      <c r="B1293" s="33"/>
      <c r="C1293" s="30" t="s">
        <v>78</v>
      </c>
      <c r="D1293" s="30" t="s">
        <v>78</v>
      </c>
      <c r="E1293" s="52">
        <v>50</v>
      </c>
      <c r="F1293" s="52"/>
      <c r="G1293" s="52"/>
      <c r="H1293" s="27">
        <f t="shared" si="89"/>
        <v>50</v>
      </c>
    </row>
    <row r="1294" spans="1:8" ht="19.5" customHeight="1">
      <c r="A1294" s="32"/>
      <c r="B1294" s="33"/>
      <c r="C1294" s="30" t="s">
        <v>35</v>
      </c>
      <c r="D1294" s="30" t="s">
        <v>35</v>
      </c>
      <c r="E1294" s="52"/>
      <c r="F1294" s="52"/>
      <c r="G1294" s="52"/>
      <c r="H1294" s="27">
        <f t="shared" si="89"/>
        <v>0</v>
      </c>
    </row>
    <row r="1295" spans="1:8" ht="19.5" customHeight="1">
      <c r="A1295" s="32"/>
      <c r="B1295" s="33"/>
      <c r="C1295" s="30" t="s">
        <v>35</v>
      </c>
      <c r="D1295" s="30" t="s">
        <v>35</v>
      </c>
      <c r="E1295" s="52">
        <v>4000</v>
      </c>
      <c r="F1295" s="52"/>
      <c r="G1295" s="52"/>
      <c r="H1295" s="27">
        <f>SUM(E1295:F1295)-G1295</f>
        <v>4000</v>
      </c>
    </row>
    <row r="1296" spans="1:8" s="44" customFormat="1" ht="19.5" customHeight="1" thickBot="1">
      <c r="A1296" s="187"/>
      <c r="B1296" s="188"/>
      <c r="C1296" s="277" t="s">
        <v>9</v>
      </c>
      <c r="D1296" s="277" t="s">
        <v>9</v>
      </c>
      <c r="E1296" s="247">
        <f>SUM(E1272:E1295)</f>
        <v>912500</v>
      </c>
      <c r="F1296" s="189">
        <f>SUM(F1272:F1293)</f>
        <v>0</v>
      </c>
      <c r="G1296" s="189">
        <f>SUM(G1272:G1293)</f>
        <v>0</v>
      </c>
      <c r="H1296" s="189">
        <f>SUM(H1272:H1294)</f>
        <v>908500</v>
      </c>
    </row>
    <row r="1297" spans="1:8" s="275" customFormat="1" ht="19.5" customHeight="1" thickBot="1">
      <c r="A1297" s="273" t="s">
        <v>2</v>
      </c>
      <c r="B1297" s="273"/>
      <c r="C1297" s="273"/>
      <c r="D1297" s="273"/>
      <c r="E1297" s="248">
        <f>SUM(E1271,E1296)</f>
        <v>1769500</v>
      </c>
      <c r="F1297" s="274">
        <f>SUM(F1271,F1296)</f>
        <v>0</v>
      </c>
      <c r="G1297" s="274">
        <f>SUM(G1271,G1296)</f>
        <v>0</v>
      </c>
      <c r="H1297" s="274">
        <f>SUM(H1271,H1296)</f>
        <v>1765500</v>
      </c>
    </row>
    <row r="1298" spans="1:8" s="44" customFormat="1" ht="19.5" customHeight="1" thickBot="1">
      <c r="A1298" s="45"/>
      <c r="B1298" s="46"/>
      <c r="C1298" s="46"/>
      <c r="D1298" s="46"/>
      <c r="E1298" s="250"/>
      <c r="F1298" s="250"/>
      <c r="G1298" s="250"/>
      <c r="H1298" s="47"/>
    </row>
    <row r="1299" spans="1:8" ht="18.75" thickBot="1">
      <c r="A1299" s="337" t="s">
        <v>121</v>
      </c>
      <c r="B1299" s="338"/>
      <c r="C1299" s="338"/>
      <c r="D1299" s="338"/>
      <c r="E1299" s="338"/>
      <c r="F1299" s="149"/>
      <c r="G1299" s="149"/>
      <c r="H1299" s="144"/>
    </row>
    <row r="1300" spans="1:8" ht="12.75" customHeight="1">
      <c r="A1300" s="56" t="s">
        <v>0</v>
      </c>
      <c r="B1300" s="58"/>
      <c r="C1300" s="59"/>
      <c r="D1300" s="59"/>
      <c r="E1300" s="252"/>
      <c r="F1300" s="252"/>
      <c r="G1300" s="252"/>
      <c r="H1300" s="139"/>
    </row>
    <row r="1301" spans="1:8" ht="13.5" thickBot="1">
      <c r="A1301" s="57"/>
      <c r="B1301" s="53"/>
      <c r="C1301" s="54"/>
      <c r="D1301" s="54"/>
      <c r="E1301" s="253"/>
      <c r="F1301" s="253"/>
      <c r="G1301" s="253"/>
      <c r="H1301" s="135"/>
    </row>
    <row r="1302" spans="1:8" ht="13.5" thickBot="1">
      <c r="A1302" s="3" t="s">
        <v>3</v>
      </c>
      <c r="B1302" s="4" t="s">
        <v>4</v>
      </c>
      <c r="C1302" s="5" t="s">
        <v>5</v>
      </c>
      <c r="D1302" s="5" t="s">
        <v>5</v>
      </c>
      <c r="E1302" s="254"/>
      <c r="F1302" s="254"/>
      <c r="G1302" s="254"/>
      <c r="H1302" s="136"/>
    </row>
    <row r="1303" spans="1:8" ht="13.5" thickBot="1">
      <c r="A1303" s="6">
        <v>1</v>
      </c>
      <c r="B1303" s="7">
        <v>2</v>
      </c>
      <c r="C1303" s="8">
        <v>3</v>
      </c>
      <c r="D1303" s="8">
        <v>3</v>
      </c>
      <c r="E1303" s="255">
        <v>4</v>
      </c>
      <c r="F1303" s="255">
        <v>4</v>
      </c>
      <c r="G1303" s="255">
        <v>4</v>
      </c>
      <c r="H1303" s="137">
        <v>4</v>
      </c>
    </row>
    <row r="1304" spans="1:8" ht="19.5" customHeight="1">
      <c r="A1304" s="32" t="s">
        <v>38</v>
      </c>
      <c r="B1304" s="33" t="s">
        <v>56</v>
      </c>
      <c r="C1304" s="30" t="s">
        <v>8</v>
      </c>
      <c r="D1304" s="30" t="s">
        <v>8</v>
      </c>
      <c r="E1304" s="52"/>
      <c r="F1304" s="52"/>
      <c r="G1304" s="52"/>
      <c r="H1304" s="27"/>
    </row>
    <row r="1305" spans="1:8" s="44" customFormat="1" ht="19.5" customHeight="1">
      <c r="A1305" s="190"/>
      <c r="B1305" s="191"/>
      <c r="C1305" s="276" t="s">
        <v>9</v>
      </c>
      <c r="D1305" s="276" t="s">
        <v>9</v>
      </c>
      <c r="E1305" s="247">
        <f>SUM(E1304:E1304)</f>
        <v>0</v>
      </c>
      <c r="F1305" s="189">
        <f>SUM(F1304:F1304)</f>
        <v>0</v>
      </c>
      <c r="G1305" s="189">
        <f>SUM(G1304:G1304)</f>
        <v>0</v>
      </c>
      <c r="H1305" s="189">
        <f>SUM(H1304:H1304)</f>
        <v>0</v>
      </c>
    </row>
    <row r="1306" spans="1:8" ht="19.5" customHeight="1">
      <c r="A1306" s="32" t="s">
        <v>38</v>
      </c>
      <c r="B1306" s="33" t="s">
        <v>41</v>
      </c>
      <c r="C1306" s="30" t="s">
        <v>33</v>
      </c>
      <c r="D1306" s="30" t="s">
        <v>33</v>
      </c>
      <c r="E1306" s="52"/>
      <c r="F1306" s="52"/>
      <c r="G1306" s="52"/>
      <c r="H1306" s="27">
        <f>SUM(E1306:F1306)</f>
        <v>0</v>
      </c>
    </row>
    <row r="1307" spans="1:8" s="44" customFormat="1" ht="19.5" customHeight="1">
      <c r="A1307" s="190"/>
      <c r="B1307" s="191"/>
      <c r="C1307" s="276" t="s">
        <v>9</v>
      </c>
      <c r="D1307" s="276" t="s">
        <v>9</v>
      </c>
      <c r="E1307" s="247">
        <f>SUM(E1306:E1306)</f>
        <v>0</v>
      </c>
      <c r="F1307" s="189">
        <f>SUM(F1306:F1306)</f>
        <v>0</v>
      </c>
      <c r="G1307" s="189">
        <f>SUM(G1306:G1306)</f>
        <v>0</v>
      </c>
      <c r="H1307" s="189">
        <f>SUM(H1306:H1306)</f>
        <v>0</v>
      </c>
    </row>
    <row r="1308" spans="1:8" ht="19.5" customHeight="1">
      <c r="A1308" s="32" t="s">
        <v>52</v>
      </c>
      <c r="B1308" s="33" t="s">
        <v>53</v>
      </c>
      <c r="C1308" s="30" t="s">
        <v>29</v>
      </c>
      <c r="D1308" s="30" t="s">
        <v>29</v>
      </c>
      <c r="E1308" s="52">
        <v>708</v>
      </c>
      <c r="F1308" s="52"/>
      <c r="G1308" s="52"/>
      <c r="H1308" s="27">
        <f>SUM(E1308:F1308)-G1308</f>
        <v>708</v>
      </c>
    </row>
    <row r="1309" spans="1:8" ht="19.5" customHeight="1">
      <c r="A1309" s="32"/>
      <c r="B1309" s="33"/>
      <c r="C1309" s="30" t="s">
        <v>20</v>
      </c>
      <c r="D1309" s="30" t="s">
        <v>20</v>
      </c>
      <c r="E1309" s="52">
        <f>257245+9</f>
        <v>257254</v>
      </c>
      <c r="F1309" s="52"/>
      <c r="G1309" s="52"/>
      <c r="H1309" s="27">
        <f aca="true" t="shared" si="90" ref="H1309:H1321">SUM(E1309:F1309)-G1309</f>
        <v>257254</v>
      </c>
    </row>
    <row r="1310" spans="1:8" ht="19.5" customHeight="1">
      <c r="A1310" s="32"/>
      <c r="B1310" s="33"/>
      <c r="C1310" s="30" t="s">
        <v>308</v>
      </c>
      <c r="D1310" s="30"/>
      <c r="E1310" s="52"/>
      <c r="F1310" s="52"/>
      <c r="G1310" s="52"/>
      <c r="H1310" s="27"/>
    </row>
    <row r="1311" spans="1:8" ht="19.5" customHeight="1">
      <c r="A1311" s="32"/>
      <c r="B1311" s="33"/>
      <c r="C1311" s="30" t="s">
        <v>21</v>
      </c>
      <c r="D1311" s="30" t="s">
        <v>21</v>
      </c>
      <c r="E1311" s="52">
        <v>18915</v>
      </c>
      <c r="F1311" s="52"/>
      <c r="G1311" s="52"/>
      <c r="H1311" s="27">
        <f t="shared" si="90"/>
        <v>18915</v>
      </c>
    </row>
    <row r="1312" spans="1:8" ht="19.5" customHeight="1">
      <c r="A1312" s="32"/>
      <c r="B1312" s="33"/>
      <c r="C1312" s="30" t="s">
        <v>22</v>
      </c>
      <c r="D1312" s="30" t="s">
        <v>22</v>
      </c>
      <c r="E1312" s="52">
        <v>46348</v>
      </c>
      <c r="F1312" s="52"/>
      <c r="G1312" s="52"/>
      <c r="H1312" s="27">
        <f t="shared" si="90"/>
        <v>46348</v>
      </c>
    </row>
    <row r="1313" spans="1:8" ht="19.5" customHeight="1">
      <c r="A1313" s="32"/>
      <c r="B1313" s="33"/>
      <c r="C1313" s="30" t="s">
        <v>23</v>
      </c>
      <c r="D1313" s="30" t="s">
        <v>23</v>
      </c>
      <c r="E1313" s="52">
        <v>6878</v>
      </c>
      <c r="F1313" s="52"/>
      <c r="G1313" s="52"/>
      <c r="H1313" s="27">
        <f t="shared" si="90"/>
        <v>6878</v>
      </c>
    </row>
    <row r="1314" spans="1:8" ht="19.5" customHeight="1">
      <c r="A1314" s="32"/>
      <c r="B1314" s="33"/>
      <c r="C1314" s="30" t="s">
        <v>12</v>
      </c>
      <c r="D1314" s="30" t="s">
        <v>12</v>
      </c>
      <c r="E1314" s="52">
        <v>500</v>
      </c>
      <c r="F1314" s="52"/>
      <c r="G1314" s="52"/>
      <c r="H1314" s="27">
        <f t="shared" si="90"/>
        <v>500</v>
      </c>
    </row>
    <row r="1315" spans="1:8" ht="19.5" customHeight="1">
      <c r="A1315" s="32"/>
      <c r="B1315" s="33"/>
      <c r="C1315" s="30" t="s">
        <v>85</v>
      </c>
      <c r="D1315" s="30" t="s">
        <v>85</v>
      </c>
      <c r="E1315" s="52"/>
      <c r="F1315" s="52"/>
      <c r="G1315" s="52"/>
      <c r="H1315" s="27">
        <f t="shared" si="90"/>
        <v>0</v>
      </c>
    </row>
    <row r="1316" spans="1:9" ht="19.5" customHeight="1">
      <c r="A1316" s="32"/>
      <c r="B1316" s="33"/>
      <c r="C1316" s="30" t="s">
        <v>30</v>
      </c>
      <c r="D1316" s="30" t="s">
        <v>30</v>
      </c>
      <c r="E1316" s="52">
        <v>3447</v>
      </c>
      <c r="F1316" s="52"/>
      <c r="G1316" s="52"/>
      <c r="H1316" s="27">
        <f t="shared" si="90"/>
        <v>3447</v>
      </c>
      <c r="I1316" s="150">
        <f>SUM(E1314:E1320)</f>
        <v>7947</v>
      </c>
    </row>
    <row r="1317" spans="1:8" ht="19.5" customHeight="1">
      <c r="A1317" s="32"/>
      <c r="B1317" s="33"/>
      <c r="C1317" s="30" t="s">
        <v>31</v>
      </c>
      <c r="D1317" s="30" t="s">
        <v>31</v>
      </c>
      <c r="E1317" s="52"/>
      <c r="F1317" s="52"/>
      <c r="G1317" s="52"/>
      <c r="H1317" s="27">
        <f t="shared" si="90"/>
        <v>0</v>
      </c>
    </row>
    <row r="1318" spans="1:8" ht="19.5" customHeight="1">
      <c r="A1318" s="32"/>
      <c r="B1318" s="33"/>
      <c r="C1318" s="30" t="s">
        <v>8</v>
      </c>
      <c r="D1318" s="30" t="s">
        <v>8</v>
      </c>
      <c r="E1318" s="52">
        <f>2609-9</f>
        <v>2600</v>
      </c>
      <c r="F1318" s="52"/>
      <c r="G1318" s="52"/>
      <c r="H1318" s="27">
        <f t="shared" si="90"/>
        <v>2600</v>
      </c>
    </row>
    <row r="1319" spans="1:8" ht="19.5" customHeight="1">
      <c r="A1319" s="32"/>
      <c r="B1319" s="33"/>
      <c r="C1319" s="30" t="s">
        <v>26</v>
      </c>
      <c r="D1319" s="30" t="s">
        <v>26</v>
      </c>
      <c r="E1319" s="52">
        <v>900</v>
      </c>
      <c r="F1319" s="52"/>
      <c r="G1319" s="52"/>
      <c r="H1319" s="27">
        <f t="shared" si="90"/>
        <v>900</v>
      </c>
    </row>
    <row r="1320" spans="1:8" ht="19.5" customHeight="1">
      <c r="A1320" s="32"/>
      <c r="B1320" s="33"/>
      <c r="C1320" s="30" t="s">
        <v>32</v>
      </c>
      <c r="D1320" s="30" t="s">
        <v>32</v>
      </c>
      <c r="E1320" s="52">
        <v>500</v>
      </c>
      <c r="F1320" s="52"/>
      <c r="G1320" s="52"/>
      <c r="H1320" s="27">
        <f t="shared" si="90"/>
        <v>500</v>
      </c>
    </row>
    <row r="1321" spans="1:8" ht="19.5" customHeight="1">
      <c r="A1321" s="32"/>
      <c r="B1321" s="33"/>
      <c r="C1321" s="30" t="s">
        <v>33</v>
      </c>
      <c r="D1321" s="30" t="s">
        <v>33</v>
      </c>
      <c r="E1321" s="52">
        <v>17000</v>
      </c>
      <c r="F1321" s="52"/>
      <c r="G1321" s="52"/>
      <c r="H1321" s="27">
        <f t="shared" si="90"/>
        <v>17000</v>
      </c>
    </row>
    <row r="1322" spans="1:8" s="44" customFormat="1" ht="19.5" customHeight="1">
      <c r="A1322" s="187"/>
      <c r="B1322" s="188"/>
      <c r="C1322" s="277" t="s">
        <v>9</v>
      </c>
      <c r="D1322" s="277" t="s">
        <v>9</v>
      </c>
      <c r="E1322" s="247">
        <f>SUM(E1308:E1321)</f>
        <v>355050</v>
      </c>
      <c r="F1322" s="189">
        <f>SUM(F1308:F1321)</f>
        <v>0</v>
      </c>
      <c r="G1322" s="189">
        <f>SUM(G1308:G1321)</f>
        <v>0</v>
      </c>
      <c r="H1322" s="189">
        <f>SUM(H1308:H1321)</f>
        <v>355050</v>
      </c>
    </row>
    <row r="1323" spans="1:8" ht="19.5" customHeight="1">
      <c r="A1323" s="32" t="s">
        <v>52</v>
      </c>
      <c r="B1323" s="33" t="s">
        <v>125</v>
      </c>
      <c r="C1323" s="30" t="s">
        <v>8</v>
      </c>
      <c r="D1323" s="30" t="s">
        <v>8</v>
      </c>
      <c r="E1323" s="52"/>
      <c r="F1323" s="52"/>
      <c r="G1323" s="52"/>
      <c r="H1323" s="27">
        <f>SUM(E1323:F1323)</f>
        <v>0</v>
      </c>
    </row>
    <row r="1324" spans="1:8" s="44" customFormat="1" ht="19.5" customHeight="1" thickBot="1">
      <c r="A1324" s="190"/>
      <c r="B1324" s="191"/>
      <c r="C1324" s="276" t="s">
        <v>9</v>
      </c>
      <c r="D1324" s="276" t="s">
        <v>9</v>
      </c>
      <c r="E1324" s="247">
        <f>SUM(E1323:E1323)</f>
        <v>0</v>
      </c>
      <c r="F1324" s="189">
        <f>SUM(F1323:F1323)</f>
        <v>0</v>
      </c>
      <c r="G1324" s="189">
        <f>SUM(G1323:G1323)</f>
        <v>0</v>
      </c>
      <c r="H1324" s="189">
        <f>SUM(H1323:H1323)</f>
        <v>0</v>
      </c>
    </row>
    <row r="1325" spans="1:8" s="275" customFormat="1" ht="19.5" customHeight="1" thickBot="1">
      <c r="A1325" s="273" t="s">
        <v>2</v>
      </c>
      <c r="B1325" s="273"/>
      <c r="C1325" s="273"/>
      <c r="D1325" s="273"/>
      <c r="E1325" s="248">
        <f>SUM(E1307,E1322,E1324)</f>
        <v>355050</v>
      </c>
      <c r="F1325" s="274">
        <f>SUM(F1307,F1322,F1324)</f>
        <v>0</v>
      </c>
      <c r="G1325" s="274">
        <f>SUM(G1307,G1322,G1324)</f>
        <v>0</v>
      </c>
      <c r="H1325" s="274">
        <f>SUM(H1307,H1322,H1324)</f>
        <v>355050</v>
      </c>
    </row>
    <row r="1326" spans="1:8" s="44" customFormat="1" ht="19.5" customHeight="1" thickBot="1">
      <c r="A1326" s="45"/>
      <c r="B1326" s="46"/>
      <c r="C1326" s="46"/>
      <c r="D1326" s="46"/>
      <c r="E1326" s="250"/>
      <c r="F1326" s="250"/>
      <c r="G1326" s="250"/>
      <c r="H1326" s="47"/>
    </row>
    <row r="1327" spans="1:8" ht="18.75" thickBot="1">
      <c r="A1327" s="337" t="s">
        <v>122</v>
      </c>
      <c r="B1327" s="338"/>
      <c r="C1327" s="338"/>
      <c r="D1327" s="338"/>
      <c r="E1327" s="338"/>
      <c r="F1327" s="149"/>
      <c r="G1327" s="149"/>
      <c r="H1327" s="144"/>
    </row>
    <row r="1328" spans="1:8" ht="12.75" customHeight="1">
      <c r="A1328" s="56" t="s">
        <v>0</v>
      </c>
      <c r="B1328" s="58"/>
      <c r="C1328" s="59"/>
      <c r="D1328" s="59"/>
      <c r="E1328" s="252"/>
      <c r="F1328" s="252"/>
      <c r="G1328" s="252"/>
      <c r="H1328" s="139"/>
    </row>
    <row r="1329" spans="1:8" ht="13.5" thickBot="1">
      <c r="A1329" s="57"/>
      <c r="B1329" s="53"/>
      <c r="C1329" s="54"/>
      <c r="D1329" s="54"/>
      <c r="E1329" s="253"/>
      <c r="F1329" s="253"/>
      <c r="G1329" s="253"/>
      <c r="H1329" s="135"/>
    </row>
    <row r="1330" spans="1:8" ht="13.5" thickBot="1">
      <c r="A1330" s="3" t="s">
        <v>3</v>
      </c>
      <c r="B1330" s="4" t="s">
        <v>4</v>
      </c>
      <c r="C1330" s="5" t="s">
        <v>5</v>
      </c>
      <c r="D1330" s="5" t="s">
        <v>5</v>
      </c>
      <c r="E1330" s="254"/>
      <c r="F1330" s="254"/>
      <c r="G1330" s="254"/>
      <c r="H1330" s="136"/>
    </row>
    <row r="1331" spans="1:8" ht="13.5" thickBot="1">
      <c r="A1331" s="6">
        <v>1</v>
      </c>
      <c r="B1331" s="7">
        <v>2</v>
      </c>
      <c r="C1331" s="8">
        <v>3</v>
      </c>
      <c r="D1331" s="8">
        <v>3</v>
      </c>
      <c r="E1331" s="255">
        <v>4</v>
      </c>
      <c r="F1331" s="255">
        <v>4</v>
      </c>
      <c r="G1331" s="255">
        <v>4</v>
      </c>
      <c r="H1331" s="137">
        <v>4</v>
      </c>
    </row>
    <row r="1332" spans="1:8" ht="19.5" customHeight="1">
      <c r="A1332" s="32" t="s">
        <v>38</v>
      </c>
      <c r="B1332" s="33" t="s">
        <v>56</v>
      </c>
      <c r="C1332" s="30" t="s">
        <v>8</v>
      </c>
      <c r="D1332" s="30" t="s">
        <v>8</v>
      </c>
      <c r="E1332" s="52"/>
      <c r="F1332" s="52"/>
      <c r="G1332" s="52"/>
      <c r="H1332" s="27"/>
    </row>
    <row r="1333" spans="1:8" s="44" customFormat="1" ht="19.5" customHeight="1">
      <c r="A1333" s="190"/>
      <c r="B1333" s="191"/>
      <c r="C1333" s="276" t="s">
        <v>9</v>
      </c>
      <c r="D1333" s="276" t="s">
        <v>9</v>
      </c>
      <c r="E1333" s="247">
        <f>SUM(E1332:E1332)</f>
        <v>0</v>
      </c>
      <c r="F1333" s="189">
        <f>SUM(F1332:F1332)</f>
        <v>0</v>
      </c>
      <c r="G1333" s="189">
        <f>SUM(G1332:G1332)</f>
        <v>0</v>
      </c>
      <c r="H1333" s="189">
        <f>SUM(H1332:H1332)</f>
        <v>0</v>
      </c>
    </row>
    <row r="1334" spans="1:8" ht="19.5" customHeight="1">
      <c r="A1334" s="32" t="s">
        <v>38</v>
      </c>
      <c r="B1334" s="33" t="s">
        <v>41</v>
      </c>
      <c r="C1334" s="30" t="s">
        <v>33</v>
      </c>
      <c r="D1334" s="30" t="s">
        <v>239</v>
      </c>
      <c r="E1334" s="52"/>
      <c r="F1334" s="52"/>
      <c r="G1334" s="52"/>
      <c r="H1334" s="27">
        <f>SUM(E1334:F1334)</f>
        <v>0</v>
      </c>
    </row>
    <row r="1335" spans="1:8" s="44" customFormat="1" ht="19.5" customHeight="1">
      <c r="A1335" s="190"/>
      <c r="B1335" s="191"/>
      <c r="C1335" s="276" t="s">
        <v>9</v>
      </c>
      <c r="D1335" s="276" t="s">
        <v>9</v>
      </c>
      <c r="E1335" s="247">
        <f>SUM(E1334:E1334)</f>
        <v>0</v>
      </c>
      <c r="F1335" s="189">
        <f>SUM(F1334:F1334)</f>
        <v>0</v>
      </c>
      <c r="G1335" s="189">
        <f>SUM(G1334:G1334)</f>
        <v>0</v>
      </c>
      <c r="H1335" s="189">
        <f>SUM(H1334:H1334)</f>
        <v>0</v>
      </c>
    </row>
    <row r="1336" spans="1:8" ht="19.5" customHeight="1">
      <c r="A1336" s="32" t="s">
        <v>52</v>
      </c>
      <c r="B1336" s="33" t="s">
        <v>53</v>
      </c>
      <c r="C1336" s="30" t="s">
        <v>29</v>
      </c>
      <c r="D1336" s="30" t="s">
        <v>29</v>
      </c>
      <c r="E1336" s="52">
        <v>966</v>
      </c>
      <c r="F1336" s="52"/>
      <c r="G1336" s="52"/>
      <c r="H1336" s="27">
        <f>SUM(E1336:F1336)-G1336</f>
        <v>966</v>
      </c>
    </row>
    <row r="1337" spans="1:8" ht="19.5" customHeight="1">
      <c r="A1337" s="32"/>
      <c r="B1337" s="33"/>
      <c r="C1337" s="30" t="s">
        <v>20</v>
      </c>
      <c r="D1337" s="30" t="s">
        <v>20</v>
      </c>
      <c r="E1337" s="52">
        <v>196796</v>
      </c>
      <c r="F1337" s="52"/>
      <c r="G1337" s="52"/>
      <c r="H1337" s="27">
        <f aca="true" t="shared" si="91" ref="H1337:H1350">SUM(E1337:F1337)-G1337</f>
        <v>196796</v>
      </c>
    </row>
    <row r="1338" spans="1:8" ht="19.5" customHeight="1">
      <c r="A1338" s="32"/>
      <c r="B1338" s="33"/>
      <c r="C1338" s="30" t="s">
        <v>308</v>
      </c>
      <c r="D1338" s="30"/>
      <c r="E1338" s="52">
        <v>2400</v>
      </c>
      <c r="F1338" s="52"/>
      <c r="G1338" s="52"/>
      <c r="H1338" s="27">
        <f t="shared" si="91"/>
        <v>2400</v>
      </c>
    </row>
    <row r="1339" spans="1:8" ht="19.5" customHeight="1">
      <c r="A1339" s="32"/>
      <c r="B1339" s="33"/>
      <c r="C1339" s="30" t="s">
        <v>21</v>
      </c>
      <c r="D1339" s="30" t="s">
        <v>21</v>
      </c>
      <c r="E1339" s="52">
        <v>15060</v>
      </c>
      <c r="F1339" s="52"/>
      <c r="G1339" s="52"/>
      <c r="H1339" s="27">
        <f t="shared" si="91"/>
        <v>15060</v>
      </c>
    </row>
    <row r="1340" spans="1:8" ht="19.5" customHeight="1">
      <c r="A1340" s="32"/>
      <c r="B1340" s="33"/>
      <c r="C1340" s="30" t="s">
        <v>22</v>
      </c>
      <c r="D1340" s="30" t="s">
        <v>22</v>
      </c>
      <c r="E1340" s="52">
        <v>37562</v>
      </c>
      <c r="F1340" s="52"/>
      <c r="G1340" s="52"/>
      <c r="H1340" s="27">
        <f t="shared" si="91"/>
        <v>37562</v>
      </c>
    </row>
    <row r="1341" spans="1:8" ht="19.5" customHeight="1">
      <c r="A1341" s="32"/>
      <c r="B1341" s="33"/>
      <c r="C1341" s="30" t="s">
        <v>23</v>
      </c>
      <c r="D1341" s="30" t="s">
        <v>23</v>
      </c>
      <c r="E1341" s="52">
        <v>5198</v>
      </c>
      <c r="F1341" s="52"/>
      <c r="G1341" s="52"/>
      <c r="H1341" s="27">
        <f t="shared" si="91"/>
        <v>5198</v>
      </c>
    </row>
    <row r="1342" spans="1:9" ht="19.5" customHeight="1">
      <c r="A1342" s="32"/>
      <c r="B1342" s="33"/>
      <c r="C1342" s="30" t="s">
        <v>12</v>
      </c>
      <c r="D1342" s="30" t="s">
        <v>12</v>
      </c>
      <c r="E1342" s="52">
        <v>8990</v>
      </c>
      <c r="F1342" s="52"/>
      <c r="G1342" s="52"/>
      <c r="H1342" s="27">
        <f t="shared" si="91"/>
        <v>8990</v>
      </c>
      <c r="I1342" s="150">
        <f>SUM(E1342:E1349)</f>
        <v>24676</v>
      </c>
    </row>
    <row r="1343" spans="1:8" ht="19.5" customHeight="1">
      <c r="A1343" s="32"/>
      <c r="B1343" s="33"/>
      <c r="C1343" s="30" t="s">
        <v>85</v>
      </c>
      <c r="D1343" s="30" t="s">
        <v>85</v>
      </c>
      <c r="E1343" s="52"/>
      <c r="F1343" s="52"/>
      <c r="G1343" s="52"/>
      <c r="H1343" s="27">
        <f t="shared" si="91"/>
        <v>0</v>
      </c>
    </row>
    <row r="1344" spans="1:8" ht="19.5" customHeight="1">
      <c r="A1344" s="32"/>
      <c r="B1344" s="33"/>
      <c r="C1344" s="30" t="s">
        <v>30</v>
      </c>
      <c r="D1344" s="30" t="s">
        <v>30</v>
      </c>
      <c r="E1344" s="52"/>
      <c r="F1344" s="52"/>
      <c r="G1344" s="52"/>
      <c r="H1344" s="27">
        <f t="shared" si="91"/>
        <v>0</v>
      </c>
    </row>
    <row r="1345" spans="1:8" ht="19.5" customHeight="1">
      <c r="A1345" s="32"/>
      <c r="B1345" s="33"/>
      <c r="C1345" s="30" t="s">
        <v>31</v>
      </c>
      <c r="D1345" s="30" t="s">
        <v>31</v>
      </c>
      <c r="E1345" s="52"/>
      <c r="F1345" s="52"/>
      <c r="G1345" s="52"/>
      <c r="H1345" s="27">
        <f t="shared" si="91"/>
        <v>0</v>
      </c>
    </row>
    <row r="1346" spans="1:8" ht="19.5" customHeight="1">
      <c r="A1346" s="32"/>
      <c r="B1346" s="33"/>
      <c r="C1346" s="30" t="s">
        <v>240</v>
      </c>
      <c r="D1346" s="30" t="s">
        <v>240</v>
      </c>
      <c r="E1346" s="52">
        <v>200</v>
      </c>
      <c r="F1346" s="52"/>
      <c r="G1346" s="52"/>
      <c r="H1346" s="27">
        <f t="shared" si="91"/>
        <v>200</v>
      </c>
    </row>
    <row r="1347" spans="1:8" ht="19.5" customHeight="1">
      <c r="A1347" s="32"/>
      <c r="B1347" s="33"/>
      <c r="C1347" s="30" t="s">
        <v>8</v>
      </c>
      <c r="D1347" s="30" t="s">
        <v>8</v>
      </c>
      <c r="E1347" s="52">
        <v>13624</v>
      </c>
      <c r="F1347" s="52"/>
      <c r="G1347" s="52"/>
      <c r="H1347" s="27">
        <f t="shared" si="91"/>
        <v>13624</v>
      </c>
    </row>
    <row r="1348" spans="1:8" ht="19.5" customHeight="1">
      <c r="A1348" s="32"/>
      <c r="B1348" s="33"/>
      <c r="C1348" s="30" t="s">
        <v>26</v>
      </c>
      <c r="D1348" s="30" t="s">
        <v>26</v>
      </c>
      <c r="E1348" s="52">
        <v>1522</v>
      </c>
      <c r="F1348" s="52"/>
      <c r="G1348" s="52"/>
      <c r="H1348" s="27">
        <f t="shared" si="91"/>
        <v>1522</v>
      </c>
    </row>
    <row r="1349" spans="1:8" ht="19.5" customHeight="1">
      <c r="A1349" s="32"/>
      <c r="B1349" s="33"/>
      <c r="C1349" s="30" t="s">
        <v>32</v>
      </c>
      <c r="D1349" s="30" t="s">
        <v>32</v>
      </c>
      <c r="E1349" s="52">
        <v>340</v>
      </c>
      <c r="F1349" s="52"/>
      <c r="G1349" s="52"/>
      <c r="H1349" s="27">
        <f t="shared" si="91"/>
        <v>340</v>
      </c>
    </row>
    <row r="1350" spans="1:8" ht="19.5" customHeight="1">
      <c r="A1350" s="32"/>
      <c r="B1350" s="33"/>
      <c r="C1350" s="30" t="s">
        <v>33</v>
      </c>
      <c r="D1350" s="30" t="s">
        <v>33</v>
      </c>
      <c r="E1350" s="52">
        <v>11812</v>
      </c>
      <c r="F1350" s="52"/>
      <c r="G1350" s="52"/>
      <c r="H1350" s="27">
        <f t="shared" si="91"/>
        <v>11812</v>
      </c>
    </row>
    <row r="1351" spans="1:8" s="44" customFormat="1" ht="19.5" customHeight="1">
      <c r="A1351" s="187"/>
      <c r="B1351" s="188"/>
      <c r="C1351" s="277" t="s">
        <v>9</v>
      </c>
      <c r="D1351" s="277" t="s">
        <v>9</v>
      </c>
      <c r="E1351" s="247">
        <f>SUM(E1336:E1350)</f>
        <v>294470</v>
      </c>
      <c r="F1351" s="189">
        <f>SUM(F1336:F1350)</f>
        <v>0</v>
      </c>
      <c r="G1351" s="189">
        <f>SUM(G1336:G1350)</f>
        <v>0</v>
      </c>
      <c r="H1351" s="189">
        <f>SUM(H1336:H1350)</f>
        <v>294470</v>
      </c>
    </row>
    <row r="1352" spans="1:8" ht="19.5" customHeight="1">
      <c r="A1352" s="32" t="s">
        <v>52</v>
      </c>
      <c r="B1352" s="33" t="s">
        <v>125</v>
      </c>
      <c r="C1352" s="30" t="s">
        <v>8</v>
      </c>
      <c r="D1352" s="30" t="s">
        <v>8</v>
      </c>
      <c r="E1352" s="52"/>
      <c r="F1352" s="52"/>
      <c r="G1352" s="52"/>
      <c r="H1352" s="27">
        <f>SUM(E1352:F1352)</f>
        <v>0</v>
      </c>
    </row>
    <row r="1353" spans="1:8" s="44" customFormat="1" ht="19.5" customHeight="1" thickBot="1">
      <c r="A1353" s="190"/>
      <c r="B1353" s="191"/>
      <c r="C1353" s="276" t="s">
        <v>9</v>
      </c>
      <c r="D1353" s="276" t="s">
        <v>9</v>
      </c>
      <c r="E1353" s="247">
        <f>SUM(E1352:E1352)</f>
        <v>0</v>
      </c>
      <c r="F1353" s="189">
        <f>SUM(F1352:F1352)</f>
        <v>0</v>
      </c>
      <c r="G1353" s="189">
        <f>SUM(G1352:G1352)</f>
        <v>0</v>
      </c>
      <c r="H1353" s="189">
        <f>SUM(H1352:H1352)</f>
        <v>0</v>
      </c>
    </row>
    <row r="1354" spans="1:8" s="275" customFormat="1" ht="19.5" customHeight="1" thickBot="1">
      <c r="A1354" s="273" t="s">
        <v>2</v>
      </c>
      <c r="B1354" s="273"/>
      <c r="C1354" s="273"/>
      <c r="D1354" s="273"/>
      <c r="E1354" s="248">
        <f>SUM(E1335,E1351,E1353)</f>
        <v>294470</v>
      </c>
      <c r="F1354" s="274">
        <f>SUM(F1335,F1351,F1353)</f>
        <v>0</v>
      </c>
      <c r="G1354" s="274">
        <f>SUM(G1335,G1351,G1353)</f>
        <v>0</v>
      </c>
      <c r="H1354" s="274">
        <f>SUM(H1335,H1351,H1353)</f>
        <v>294470</v>
      </c>
    </row>
    <row r="1355" spans="1:8" s="44" customFormat="1" ht="19.5" customHeight="1" thickBot="1">
      <c r="A1355" s="45"/>
      <c r="B1355" s="46"/>
      <c r="C1355" s="46"/>
      <c r="D1355" s="46"/>
      <c r="E1355" s="250"/>
      <c r="F1355" s="250"/>
      <c r="G1355" s="250"/>
      <c r="H1355" s="47"/>
    </row>
    <row r="1356" spans="1:8" ht="18.75" thickBot="1">
      <c r="A1356" s="337" t="s">
        <v>123</v>
      </c>
      <c r="B1356" s="338"/>
      <c r="C1356" s="338"/>
      <c r="D1356" s="338"/>
      <c r="E1356" s="338"/>
      <c r="F1356" s="149"/>
      <c r="G1356" s="149"/>
      <c r="H1356" s="144"/>
    </row>
    <row r="1357" spans="1:8" ht="12.75" customHeight="1">
      <c r="A1357" s="56" t="s">
        <v>0</v>
      </c>
      <c r="B1357" s="58"/>
      <c r="C1357" s="59"/>
      <c r="D1357" s="59"/>
      <c r="E1357" s="252"/>
      <c r="F1357" s="252"/>
      <c r="G1357" s="252"/>
      <c r="H1357" s="139"/>
    </row>
    <row r="1358" spans="1:8" ht="13.5" thickBot="1">
      <c r="A1358" s="57"/>
      <c r="B1358" s="53"/>
      <c r="C1358" s="54"/>
      <c r="D1358" s="54"/>
      <c r="E1358" s="253"/>
      <c r="F1358" s="253"/>
      <c r="G1358" s="253"/>
      <c r="H1358" s="135"/>
    </row>
    <row r="1359" spans="1:8" ht="13.5" thickBot="1">
      <c r="A1359" s="3" t="s">
        <v>3</v>
      </c>
      <c r="B1359" s="4" t="s">
        <v>4</v>
      </c>
      <c r="C1359" s="5" t="s">
        <v>5</v>
      </c>
      <c r="D1359" s="5" t="s">
        <v>5</v>
      </c>
      <c r="E1359" s="254"/>
      <c r="F1359" s="254"/>
      <c r="G1359" s="254"/>
      <c r="H1359" s="136"/>
    </row>
    <row r="1360" spans="1:8" ht="13.5" thickBot="1">
      <c r="A1360" s="6">
        <v>1</v>
      </c>
      <c r="B1360" s="7">
        <v>2</v>
      </c>
      <c r="C1360" s="8">
        <v>3</v>
      </c>
      <c r="D1360" s="8">
        <v>3</v>
      </c>
      <c r="E1360" s="255">
        <v>4</v>
      </c>
      <c r="F1360" s="255">
        <v>4</v>
      </c>
      <c r="G1360" s="255">
        <v>4</v>
      </c>
      <c r="H1360" s="137">
        <v>4</v>
      </c>
    </row>
    <row r="1361" spans="1:8" ht="19.5" customHeight="1">
      <c r="A1361" s="32" t="s">
        <v>38</v>
      </c>
      <c r="B1361" s="33" t="s">
        <v>56</v>
      </c>
      <c r="C1361" s="30" t="s">
        <v>8</v>
      </c>
      <c r="D1361" s="30" t="s">
        <v>8</v>
      </c>
      <c r="E1361" s="52"/>
      <c r="F1361" s="52"/>
      <c r="G1361" s="52"/>
      <c r="H1361" s="27"/>
    </row>
    <row r="1362" spans="1:8" s="44" customFormat="1" ht="19.5" customHeight="1">
      <c r="A1362" s="190"/>
      <c r="B1362" s="191"/>
      <c r="C1362" s="276" t="s">
        <v>9</v>
      </c>
      <c r="D1362" s="276" t="s">
        <v>9</v>
      </c>
      <c r="E1362" s="247">
        <f>SUM(E1361:E1361)</f>
        <v>0</v>
      </c>
      <c r="F1362" s="189">
        <f>SUM(F1361:F1361)</f>
        <v>0</v>
      </c>
      <c r="G1362" s="189">
        <f>SUM(G1361:G1361)</f>
        <v>0</v>
      </c>
      <c r="H1362" s="189">
        <f>SUM(H1361:H1361)</f>
        <v>0</v>
      </c>
    </row>
    <row r="1363" spans="1:8" ht="19.5" customHeight="1">
      <c r="A1363" s="32" t="s">
        <v>38</v>
      </c>
      <c r="B1363" s="33" t="s">
        <v>41</v>
      </c>
      <c r="C1363" s="30" t="s">
        <v>33</v>
      </c>
      <c r="D1363" s="30" t="s">
        <v>33</v>
      </c>
      <c r="E1363" s="52"/>
      <c r="F1363" s="52"/>
      <c r="G1363" s="52"/>
      <c r="H1363" s="27">
        <f>SUM(E1363:F1363)</f>
        <v>0</v>
      </c>
    </row>
    <row r="1364" spans="1:8" s="44" customFormat="1" ht="19.5" customHeight="1">
      <c r="A1364" s="190"/>
      <c r="B1364" s="191"/>
      <c r="C1364" s="276" t="s">
        <v>9</v>
      </c>
      <c r="D1364" s="276" t="s">
        <v>9</v>
      </c>
      <c r="E1364" s="247">
        <f>SUM(E1363:E1363)</f>
        <v>0</v>
      </c>
      <c r="F1364" s="189">
        <f>SUM(F1363:F1363)</f>
        <v>0</v>
      </c>
      <c r="G1364" s="189">
        <f>SUM(G1363:G1363)</f>
        <v>0</v>
      </c>
      <c r="H1364" s="189">
        <f>SUM(H1363:H1363)</f>
        <v>0</v>
      </c>
    </row>
    <row r="1365" spans="1:8" ht="19.5" customHeight="1">
      <c r="A1365" s="32" t="s">
        <v>52</v>
      </c>
      <c r="B1365" s="33" t="s">
        <v>96</v>
      </c>
      <c r="C1365" s="30" t="s">
        <v>29</v>
      </c>
      <c r="D1365" s="30" t="s">
        <v>29</v>
      </c>
      <c r="E1365" s="52">
        <v>412</v>
      </c>
      <c r="F1365" s="52"/>
      <c r="G1365" s="52"/>
      <c r="H1365" s="27">
        <f>SUM(E1365:F1365)</f>
        <v>412</v>
      </c>
    </row>
    <row r="1366" spans="1:8" ht="19.5" customHeight="1">
      <c r="A1366" s="32"/>
      <c r="B1366" s="33"/>
      <c r="C1366" s="30" t="s">
        <v>20</v>
      </c>
      <c r="D1366" s="30" t="s">
        <v>20</v>
      </c>
      <c r="E1366" s="52">
        <v>203036</v>
      </c>
      <c r="F1366" s="52"/>
      <c r="G1366" s="52"/>
      <c r="H1366" s="27">
        <f>SUM(E1366:F1366)-G1366</f>
        <v>203036</v>
      </c>
    </row>
    <row r="1367" spans="1:8" ht="19.5" customHeight="1">
      <c r="A1367" s="32"/>
      <c r="B1367" s="33"/>
      <c r="C1367" s="30" t="s">
        <v>308</v>
      </c>
      <c r="D1367" s="30"/>
      <c r="E1367" s="52"/>
      <c r="F1367" s="52"/>
      <c r="G1367" s="52"/>
      <c r="H1367" s="27"/>
    </row>
    <row r="1368" spans="1:8" ht="19.5" customHeight="1">
      <c r="A1368" s="32"/>
      <c r="B1368" s="33"/>
      <c r="C1368" s="30" t="s">
        <v>21</v>
      </c>
      <c r="D1368" s="30" t="s">
        <v>21</v>
      </c>
      <c r="E1368" s="52">
        <v>17744</v>
      </c>
      <c r="F1368" s="52"/>
      <c r="G1368" s="52"/>
      <c r="H1368" s="27">
        <f aca="true" t="shared" si="92" ref="H1368:H1378">SUM(E1368:F1368)-G1368</f>
        <v>17744</v>
      </c>
    </row>
    <row r="1369" spans="1:8" ht="19.5" customHeight="1">
      <c r="A1369" s="32"/>
      <c r="B1369" s="33"/>
      <c r="C1369" s="30" t="s">
        <v>22</v>
      </c>
      <c r="D1369" s="30" t="s">
        <v>22</v>
      </c>
      <c r="E1369" s="52">
        <v>35000</v>
      </c>
      <c r="F1369" s="52"/>
      <c r="G1369" s="52"/>
      <c r="H1369" s="27">
        <f t="shared" si="92"/>
        <v>35000</v>
      </c>
    </row>
    <row r="1370" spans="1:8" ht="19.5" customHeight="1">
      <c r="A1370" s="32"/>
      <c r="B1370" s="33"/>
      <c r="C1370" s="30" t="s">
        <v>23</v>
      </c>
      <c r="D1370" s="30" t="s">
        <v>23</v>
      </c>
      <c r="E1370" s="52">
        <v>5518</v>
      </c>
      <c r="F1370" s="52"/>
      <c r="G1370" s="52"/>
      <c r="H1370" s="27">
        <f t="shared" si="92"/>
        <v>5518</v>
      </c>
    </row>
    <row r="1371" spans="1:8" ht="19.5" customHeight="1">
      <c r="A1371" s="32"/>
      <c r="B1371" s="33"/>
      <c r="C1371" s="30" t="s">
        <v>12</v>
      </c>
      <c r="D1371" s="30" t="s">
        <v>12</v>
      </c>
      <c r="E1371" s="52">
        <v>5439</v>
      </c>
      <c r="F1371" s="52"/>
      <c r="G1371" s="52"/>
      <c r="H1371" s="27">
        <f t="shared" si="92"/>
        <v>5439</v>
      </c>
    </row>
    <row r="1372" spans="1:8" ht="19.5" customHeight="1">
      <c r="A1372" s="32"/>
      <c r="B1372" s="33"/>
      <c r="C1372" s="30" t="s">
        <v>85</v>
      </c>
      <c r="D1372" s="30" t="s">
        <v>85</v>
      </c>
      <c r="E1372" s="52"/>
      <c r="F1372" s="52"/>
      <c r="G1372" s="52"/>
      <c r="H1372" s="27">
        <f t="shared" si="92"/>
        <v>0</v>
      </c>
    </row>
    <row r="1373" spans="1:8" ht="19.5" customHeight="1">
      <c r="A1373" s="32"/>
      <c r="B1373" s="33"/>
      <c r="C1373" s="30" t="s">
        <v>30</v>
      </c>
      <c r="D1373" s="30" t="s">
        <v>30</v>
      </c>
      <c r="E1373" s="52">
        <v>12000</v>
      </c>
      <c r="F1373" s="52"/>
      <c r="G1373" s="52"/>
      <c r="H1373" s="27">
        <f t="shared" si="92"/>
        <v>12000</v>
      </c>
    </row>
    <row r="1374" spans="1:8" ht="19.5" customHeight="1">
      <c r="A1374" s="32"/>
      <c r="B1374" s="33"/>
      <c r="C1374" s="30" t="s">
        <v>31</v>
      </c>
      <c r="D1374" s="30" t="s">
        <v>31</v>
      </c>
      <c r="E1374" s="52"/>
      <c r="F1374" s="52"/>
      <c r="G1374" s="52"/>
      <c r="H1374" s="27">
        <f t="shared" si="92"/>
        <v>0</v>
      </c>
    </row>
    <row r="1375" spans="1:8" ht="19.5" customHeight="1">
      <c r="A1375" s="32"/>
      <c r="B1375" s="33"/>
      <c r="C1375" s="30" t="s">
        <v>8</v>
      </c>
      <c r="D1375" s="30" t="s">
        <v>8</v>
      </c>
      <c r="E1375" s="52">
        <v>6000</v>
      </c>
      <c r="F1375" s="52"/>
      <c r="G1375" s="52"/>
      <c r="H1375" s="27">
        <f>SUM(E1375:F1375)-G1375</f>
        <v>6000</v>
      </c>
    </row>
    <row r="1376" spans="1:8" ht="19.5" customHeight="1">
      <c r="A1376" s="32"/>
      <c r="B1376" s="33"/>
      <c r="C1376" s="30" t="s">
        <v>26</v>
      </c>
      <c r="D1376" s="30" t="s">
        <v>26</v>
      </c>
      <c r="E1376" s="52">
        <v>400</v>
      </c>
      <c r="F1376" s="52"/>
      <c r="G1376" s="52"/>
      <c r="H1376" s="27">
        <f t="shared" si="92"/>
        <v>400</v>
      </c>
    </row>
    <row r="1377" spans="1:9" ht="19.5" customHeight="1">
      <c r="A1377" s="32"/>
      <c r="B1377" s="33"/>
      <c r="C1377" s="30" t="s">
        <v>32</v>
      </c>
      <c r="D1377" s="30" t="s">
        <v>32</v>
      </c>
      <c r="E1377" s="52">
        <v>500</v>
      </c>
      <c r="F1377" s="52"/>
      <c r="G1377" s="52"/>
      <c r="H1377" s="27">
        <f t="shared" si="92"/>
        <v>500</v>
      </c>
      <c r="I1377" s="150">
        <f>SUM(E1371:E1377)</f>
        <v>24339</v>
      </c>
    </row>
    <row r="1378" spans="1:8" ht="19.5" customHeight="1">
      <c r="A1378" s="32"/>
      <c r="B1378" s="33"/>
      <c r="C1378" s="30" t="s">
        <v>33</v>
      </c>
      <c r="D1378" s="30" t="s">
        <v>33</v>
      </c>
      <c r="E1378" s="52">
        <v>13951</v>
      </c>
      <c r="F1378" s="52"/>
      <c r="G1378" s="52"/>
      <c r="H1378" s="27">
        <f t="shared" si="92"/>
        <v>13951</v>
      </c>
    </row>
    <row r="1379" spans="1:8" s="44" customFormat="1" ht="22.5" customHeight="1">
      <c r="A1379" s="187"/>
      <c r="B1379" s="188"/>
      <c r="C1379" s="277" t="s">
        <v>9</v>
      </c>
      <c r="D1379" s="277" t="s">
        <v>9</v>
      </c>
      <c r="E1379" s="247">
        <f>SUM(E1365:E1378)</f>
        <v>300000</v>
      </c>
      <c r="F1379" s="189">
        <f>SUM(F1365:F1378)</f>
        <v>0</v>
      </c>
      <c r="G1379" s="189">
        <f>SUM(G1365:G1378)</f>
        <v>0</v>
      </c>
      <c r="H1379" s="189">
        <f>SUM(H1365:H1378)</f>
        <v>300000</v>
      </c>
    </row>
    <row r="1380" spans="1:8" ht="19.5" customHeight="1">
      <c r="A1380" s="32" t="s">
        <v>52</v>
      </c>
      <c r="B1380" s="33" t="s">
        <v>125</v>
      </c>
      <c r="C1380" s="30" t="s">
        <v>8</v>
      </c>
      <c r="D1380" s="30" t="s">
        <v>8</v>
      </c>
      <c r="E1380" s="52"/>
      <c r="F1380" s="52"/>
      <c r="G1380" s="52"/>
      <c r="H1380" s="27">
        <f>SUM(E1380:F1380)</f>
        <v>0</v>
      </c>
    </row>
    <row r="1381" spans="1:8" s="44" customFormat="1" ht="19.5" customHeight="1" thickBot="1">
      <c r="A1381" s="190"/>
      <c r="B1381" s="191"/>
      <c r="C1381" s="276" t="s">
        <v>9</v>
      </c>
      <c r="D1381" s="276" t="s">
        <v>9</v>
      </c>
      <c r="E1381" s="247">
        <f>SUM(E1380:E1380)</f>
        <v>0</v>
      </c>
      <c r="F1381" s="189">
        <f>SUM(F1380:F1380)</f>
        <v>0</v>
      </c>
      <c r="G1381" s="189">
        <f>SUM(G1380:G1380)</f>
        <v>0</v>
      </c>
      <c r="H1381" s="189">
        <f>SUM(H1380:H1380)</f>
        <v>0</v>
      </c>
    </row>
    <row r="1382" spans="1:8" s="275" customFormat="1" ht="19.5" customHeight="1" thickBot="1">
      <c r="A1382" s="273" t="s">
        <v>2</v>
      </c>
      <c r="B1382" s="273"/>
      <c r="C1382" s="273"/>
      <c r="D1382" s="273"/>
      <c r="E1382" s="248">
        <f>SUM(E1364,E1379,E1381)</f>
        <v>300000</v>
      </c>
      <c r="F1382" s="274">
        <f>SUM(F1364,F1379,F1381)</f>
        <v>0</v>
      </c>
      <c r="G1382" s="274">
        <f>SUM(G1364,G1379,G1381)</f>
        <v>0</v>
      </c>
      <c r="H1382" s="274">
        <f>SUM(H1364,H1379,H1381)</f>
        <v>300000</v>
      </c>
    </row>
    <row r="1385" spans="5:8" ht="12.75">
      <c r="E1385" s="174">
        <f>SUM(E1388)-E1390</f>
        <v>33447456</v>
      </c>
      <c r="F1385" s="128">
        <f>SUM(F1388)-F1390</f>
        <v>0</v>
      </c>
      <c r="G1385" s="128">
        <f>SUM(G1388)-G1390</f>
        <v>0</v>
      </c>
      <c r="H1385" s="128">
        <f>SUM(H1388)-H1390</f>
        <v>33335185</v>
      </c>
    </row>
    <row r="1387" ht="13.5" thickBot="1"/>
    <row r="1388" spans="1:8" s="151" customFormat="1" ht="19.5" customHeight="1" thickBot="1">
      <c r="A1388" s="61" t="s">
        <v>2</v>
      </c>
      <c r="B1388" s="61"/>
      <c r="C1388" s="61"/>
      <c r="D1388" s="61"/>
      <c r="E1388" s="262">
        <f>SUM(E589,E619,E640,E674,E717,E770,E805,E849,E899,E950,E999,E1065,E1119,E1147,E1174,E1206,E1243,E1263,E1297,E1325,E1354,E1382)</f>
        <v>33447456</v>
      </c>
      <c r="F1388" s="262">
        <f>SUM(F589,F619,F640,F674,F717,F770,F805,F849,F899,F950,F999,F1033,F1065,F1091,F1119,F1147,F1174,F1206,F1243,F1263,F1297,F1325,F1354,F1382)</f>
        <v>0</v>
      </c>
      <c r="G1388" s="262">
        <f>SUM(G589,G619,G640,G674,G717,G770,G805,G849,G899,G950,G999,G1033,G1065,G1091,G1119,G1147,G1174,G1206,G1243,G1263,G1297,G1325,G1354,G1382)</f>
        <v>0</v>
      </c>
      <c r="H1388" s="48">
        <f>SUM(H589,H619,H640,H674,H717,H770,H805,H849,H899,H950,H999,H1033,H1065,H1091,H1119,H1147,H1174,H1206,H1243,H1263,H1297,H1325,H1354,H1382)</f>
        <v>33335185</v>
      </c>
    </row>
    <row r="1390" ht="12.75">
      <c r="H1390" s="128">
        <f>SUM(E1390:F1390)-G1390</f>
        <v>0</v>
      </c>
    </row>
  </sheetData>
  <mergeCells count="72">
    <mergeCell ref="C541:D541"/>
    <mergeCell ref="C487:D487"/>
    <mergeCell ref="C565:D565"/>
    <mergeCell ref="C563:D563"/>
    <mergeCell ref="C553:D553"/>
    <mergeCell ref="C547:D547"/>
    <mergeCell ref="C559:D559"/>
    <mergeCell ref="C555:D555"/>
    <mergeCell ref="C537:D537"/>
    <mergeCell ref="C545:D545"/>
    <mergeCell ref="C469:D469"/>
    <mergeCell ref="B462:D462"/>
    <mergeCell ref="C471:D471"/>
    <mergeCell ref="C532:D532"/>
    <mergeCell ref="C522:D522"/>
    <mergeCell ref="C501:D501"/>
    <mergeCell ref="C485:D485"/>
    <mergeCell ref="C489:D489"/>
    <mergeCell ref="C482:D482"/>
    <mergeCell ref="A464:C465"/>
    <mergeCell ref="C588:D588"/>
    <mergeCell ref="C576:D576"/>
    <mergeCell ref="C574:D574"/>
    <mergeCell ref="C571:D571"/>
    <mergeCell ref="C583:D583"/>
    <mergeCell ref="C580:D580"/>
    <mergeCell ref="A7:E7"/>
    <mergeCell ref="D10:D12"/>
    <mergeCell ref="A452:D452"/>
    <mergeCell ref="E10:E12"/>
    <mergeCell ref="A10:C11"/>
    <mergeCell ref="A589:C589"/>
    <mergeCell ref="E622:E624"/>
    <mergeCell ref="A639:D639"/>
    <mergeCell ref="A622:C623"/>
    <mergeCell ref="D622:D624"/>
    <mergeCell ref="B621:E621"/>
    <mergeCell ref="D464:D466"/>
    <mergeCell ref="E464:E466"/>
    <mergeCell ref="C585:D585"/>
    <mergeCell ref="C578:D578"/>
    <mergeCell ref="C569:D569"/>
    <mergeCell ref="C567:D567"/>
    <mergeCell ref="C475:D475"/>
    <mergeCell ref="C494:D494"/>
    <mergeCell ref="C543:D543"/>
    <mergeCell ref="C478:D478"/>
    <mergeCell ref="A851:D851"/>
    <mergeCell ref="A719:D719"/>
    <mergeCell ref="A1093:D1093"/>
    <mergeCell ref="A1121:D1121"/>
    <mergeCell ref="B1067:E1067"/>
    <mergeCell ref="A1035:E1035"/>
    <mergeCell ref="A952:D952"/>
    <mergeCell ref="A1149:D1149"/>
    <mergeCell ref="A1176:E1176"/>
    <mergeCell ref="A1327:E1327"/>
    <mergeCell ref="A1356:E1356"/>
    <mergeCell ref="A1208:E1208"/>
    <mergeCell ref="A1245:E1245"/>
    <mergeCell ref="A1265:E1265"/>
    <mergeCell ref="A1299:E1299"/>
    <mergeCell ref="C561:D561"/>
    <mergeCell ref="H10:H12"/>
    <mergeCell ref="H464:H466"/>
    <mergeCell ref="H622:H624"/>
    <mergeCell ref="F10:F12"/>
    <mergeCell ref="F464:F466"/>
    <mergeCell ref="F622:F624"/>
    <mergeCell ref="G10:G12"/>
    <mergeCell ref="G464:G466"/>
    <mergeCell ref="G622:G624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Chodzi</dc:creator>
  <cp:keywords/>
  <dc:description/>
  <cp:lastModifiedBy>Marek Dereszkiewicz</cp:lastModifiedBy>
  <cp:lastPrinted>2006-01-11T10:07:39Z</cp:lastPrinted>
  <dcterms:created xsi:type="dcterms:W3CDTF">2001-04-09T11:00:22Z</dcterms:created>
  <dcterms:modified xsi:type="dcterms:W3CDTF">2006-01-16T09:48:57Z</dcterms:modified>
  <cp:category/>
  <cp:version/>
  <cp:contentType/>
  <cp:contentStatus/>
</cp:coreProperties>
</file>