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wydatki" sheetId="1" r:id="rId1"/>
  </sheets>
  <definedNames>
    <definedName name="_xlnm.Print_Area" localSheetId="0">'wydatki'!$A$8:$M$179</definedName>
  </definedNames>
  <calcPr fullCalcOnLoad="1"/>
</workbook>
</file>

<file path=xl/sharedStrings.xml><?xml version="1.0" encoding="utf-8"?>
<sst xmlns="http://schemas.openxmlformats.org/spreadsheetml/2006/main" count="462" uniqueCount="167">
  <si>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</si>
  <si>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</si>
  <si>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</si>
  <si>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</si>
  <si>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</si>
  <si>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</si>
  <si>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</si>
  <si>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</si>
  <si>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</si>
  <si>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</si>
  <si>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</si>
  <si>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</si>
  <si>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</si>
  <si>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</si>
  <si>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</si>
  <si>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</si>
  <si>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</si>
  <si>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</si>
  <si>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</si>
  <si>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</si>
  <si>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</si>
  <si>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</si>
  <si>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</si>
  <si>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</si>
  <si>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</si>
  <si>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</si>
  <si>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</si>
  <si>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</si>
  <si>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</si>
  <si>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</si>
  <si>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</si>
  <si>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</si>
  <si>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</si>
  <si>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</si>
  <si>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</si>
  <si>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</si>
  <si>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</si>
  <si>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</si>
  <si>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</si>
  <si>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</si>
  <si>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</si>
  <si>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</si>
  <si>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</si>
  <si>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</si>
  <si>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</si>
  <si>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</si>
  <si>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</si>
  <si>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</si>
  <si>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</si>
  <si>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</si>
  <si>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</si>
  <si>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</si>
  <si>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</si>
  <si>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</si>
  <si>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</si>
  <si>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</si>
  <si>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</si>
  <si>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</si>
  <si>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</si>
  <si>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</si>
  <si>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</si>
  <si>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</si>
  <si>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</si>
  <si>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</si>
  <si>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</si>
  <si>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</si>
  <si>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</si>
  <si>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</si>
  <si>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</si>
  <si>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</si>
  <si>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</si>
  <si>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</si>
  <si>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</si>
  <si>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</si>
  <si>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</si>
  <si>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</si>
  <si>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</si>
  <si>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</si>
  <si>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</si>
  <si>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</si>
  <si>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</si>
  <si>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</si>
  <si>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</si>
  <si>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</si>
  <si>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</si>
  <si>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</si>
  <si>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</si>
  <si>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</si>
  <si>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</si>
  <si>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</si>
  <si>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</si>
  <si>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</si>
  <si>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</si>
  <si>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</si>
  <si>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</si>
  <si>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</si>
  <si>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</si>
  <si>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</si>
  <si>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</si>
  <si>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</si>
  <si>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</si>
  <si>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</si>
  <si>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</si>
  <si>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</si>
  <si>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</si>
  <si>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</si>
  <si>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</si>
  <si>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</si>
  <si>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</si>
  <si>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</si>
  <si>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</si>
  <si>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</si>
  <si>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</si>
  <si>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</si>
  <si>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</si>
  <si>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</si>
  <si>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</si>
  <si>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</si>
  <si>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</si>
  <si>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</si>
  <si>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</si>
  <si>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</si>
  <si>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</si>
  <si>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</si>
  <si>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</si>
  <si>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</si>
  <si>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</si>
  <si>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</si>
  <si>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</si>
  <si>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</si>
  <si>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</si>
  <si>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</si>
  <si>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</si>
  <si>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</si>
  <si>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</si>
  <si>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</si>
  <si>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</si>
  <si>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</si>
  <si>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</si>
  <si>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</si>
  <si>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</si>
  <si>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</si>
  <si>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</si>
  <si>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</si>
  <si>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</si>
  <si>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</si>
  <si>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</si>
  <si>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</si>
  <si>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 xml:space="preserve">Załącznik  nr  2   do 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</si>
  <si>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</si>
  <si>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</si>
  <si>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</si>
  <si>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</si>
  <si>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</si>
  <si>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</si>
  <si>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</si>
  <si>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01020</t>
  </si>
  <si>
    <t>Fundusz Ochrony Gruntów Rolnych</t>
  </si>
  <si>
    <t>Zespoły do spraw orzekania o niepełnosprawności</t>
  </si>
  <si>
    <t>\z\zz\</t>
  </si>
  <si>
    <t>Uchwały  Nr  175/369/2006</t>
  </si>
  <si>
    <t>Zarządu  Powiatu  Złotowskiego</t>
  </si>
  <si>
    <t>75404</t>
  </si>
  <si>
    <t>Komendy wojewódzkie Policji</t>
  </si>
  <si>
    <t>85154</t>
  </si>
  <si>
    <t>Przeciwdziałanie alkoholizmowi</t>
  </si>
  <si>
    <t>z  dnia 31 maja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</si>
</sst>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 vertical="center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="85" zoomScaleNormal="85" workbookViewId="0" topLeftCell="A1">
      <selection activeCell="A8" sqref="A8:M309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148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160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161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166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129" t="s">
        <v>114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130" t="s">
        <v>0</v>
      </c>
      <c r="B8" s="130" t="s">
        <v>1</v>
      </c>
      <c r="C8" s="133" t="s">
        <v>2</v>
      </c>
      <c r="D8" s="134"/>
      <c r="E8" s="126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126" t="s">
        <v>23</v>
      </c>
    </row>
    <row r="9" spans="1:13" ht="12.75" customHeight="1">
      <c r="A9" s="131"/>
      <c r="B9" s="131"/>
      <c r="C9" s="135"/>
      <c r="D9" s="136"/>
      <c r="E9" s="127"/>
      <c r="F9" s="139" t="s">
        <v>119</v>
      </c>
      <c r="G9" s="139" t="s">
        <v>120</v>
      </c>
      <c r="H9" s="139" t="s">
        <v>22</v>
      </c>
      <c r="I9" s="123" t="s">
        <v>5</v>
      </c>
      <c r="J9" s="15" t="s">
        <v>6</v>
      </c>
      <c r="K9" s="17"/>
      <c r="L9" s="17"/>
      <c r="M9" s="127"/>
    </row>
    <row r="10" spans="1:13" ht="12.75" customHeight="1">
      <c r="A10" s="131"/>
      <c r="B10" s="131"/>
      <c r="C10" s="137"/>
      <c r="D10" s="138"/>
      <c r="E10" s="127"/>
      <c r="F10" s="140"/>
      <c r="G10" s="140"/>
      <c r="H10" s="140"/>
      <c r="I10" s="124"/>
      <c r="J10" s="126" t="s">
        <v>20</v>
      </c>
      <c r="K10" s="126" t="s">
        <v>21</v>
      </c>
      <c r="L10" s="123" t="s">
        <v>7</v>
      </c>
      <c r="M10" s="127"/>
    </row>
    <row r="11" spans="1:13" ht="12.75">
      <c r="A11" s="131"/>
      <c r="B11" s="131"/>
      <c r="C11" s="119" t="s">
        <v>3</v>
      </c>
      <c r="D11" s="120"/>
      <c r="E11" s="127"/>
      <c r="F11" s="140"/>
      <c r="G11" s="140"/>
      <c r="H11" s="140"/>
      <c r="I11" s="124"/>
      <c r="J11" s="127"/>
      <c r="K11" s="127"/>
      <c r="L11" s="124"/>
      <c r="M11" s="127"/>
    </row>
    <row r="12" spans="1:13" ht="12.75">
      <c r="A12" s="131"/>
      <c r="B12" s="131"/>
      <c r="C12" s="119" t="s">
        <v>10</v>
      </c>
      <c r="D12" s="120"/>
      <c r="E12" s="127"/>
      <c r="F12" s="140"/>
      <c r="G12" s="140"/>
      <c r="H12" s="140"/>
      <c r="I12" s="124"/>
      <c r="J12" s="127"/>
      <c r="K12" s="127"/>
      <c r="L12" s="124"/>
      <c r="M12" s="127"/>
    </row>
    <row r="13" spans="1:13" ht="12.75">
      <c r="A13" s="131"/>
      <c r="B13" s="131"/>
      <c r="C13" s="119" t="s">
        <v>11</v>
      </c>
      <c r="D13" s="120"/>
      <c r="E13" s="127"/>
      <c r="F13" s="140"/>
      <c r="G13" s="140"/>
      <c r="H13" s="140"/>
      <c r="I13" s="124"/>
      <c r="J13" s="127"/>
      <c r="K13" s="127"/>
      <c r="L13" s="124"/>
      <c r="M13" s="127"/>
    </row>
    <row r="14" spans="1:13" ht="12.75">
      <c r="A14" s="131"/>
      <c r="B14" s="131"/>
      <c r="C14" s="121" t="s">
        <v>12</v>
      </c>
      <c r="D14" s="122"/>
      <c r="E14" s="127"/>
      <c r="F14" s="140"/>
      <c r="G14" s="140"/>
      <c r="H14" s="140"/>
      <c r="I14" s="124"/>
      <c r="J14" s="127"/>
      <c r="K14" s="127"/>
      <c r="L14" s="124"/>
      <c r="M14" s="127"/>
    </row>
    <row r="15" spans="1:13" ht="12.75">
      <c r="A15" s="132"/>
      <c r="B15" s="132"/>
      <c r="C15" s="110"/>
      <c r="D15" s="111"/>
      <c r="E15" s="128"/>
      <c r="F15" s="141"/>
      <c r="G15" s="141"/>
      <c r="H15" s="141"/>
      <c r="I15" s="125"/>
      <c r="J15" s="128"/>
      <c r="K15" s="128"/>
      <c r="L15" s="125"/>
      <c r="M15" s="128"/>
    </row>
    <row r="16" spans="1:13" ht="24.75" customHeight="1">
      <c r="A16" s="18" t="s">
        <v>24</v>
      </c>
      <c r="B16" s="19"/>
      <c r="C16" s="20" t="s">
        <v>146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137</v>
      </c>
    </row>
    <row r="19" spans="1:14" ht="24.75" customHeight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>
      <c r="A20" s="22"/>
      <c r="B20" s="22" t="s">
        <v>25</v>
      </c>
      <c r="C20" s="112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>
      <c r="A21" s="22"/>
      <c r="B21" s="22"/>
      <c r="C21" s="83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>
      <c r="A22" s="22"/>
      <c r="B22" s="22"/>
      <c r="C22" s="83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>
      <c r="A23" s="28"/>
      <c r="B23" s="28"/>
      <c r="C23" s="113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>
      <c r="A28" s="32"/>
      <c r="B28" s="32" t="s">
        <v>156</v>
      </c>
      <c r="C28" s="77" t="s">
        <v>157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>
      <c r="A29" s="22"/>
      <c r="B29" s="22"/>
      <c r="C29" s="78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4.75" customHeight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>
      <c r="A36" s="32"/>
      <c r="B36" s="32" t="s">
        <v>29</v>
      </c>
      <c r="C36" s="34" t="s">
        <v>30</v>
      </c>
      <c r="D36" s="24" t="s">
        <v>8</v>
      </c>
      <c r="E36" s="26">
        <f>SUM(I36,M36)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>
      <c r="A40" s="32"/>
      <c r="B40" s="32" t="s">
        <v>31</v>
      </c>
      <c r="C40" s="114" t="s">
        <v>32</v>
      </c>
      <c r="D40" s="24" t="s">
        <v>8</v>
      </c>
      <c r="E40" s="26">
        <f>SUM(I40,M40)</f>
        <v>1778</v>
      </c>
      <c r="F40" s="30"/>
      <c r="G40" s="30"/>
      <c r="H40" s="30"/>
      <c r="I40" s="26">
        <f>SUM(J40,K40,L40)</f>
        <v>1778</v>
      </c>
      <c r="J40" s="26"/>
      <c r="K40" s="26">
        <v>1778</v>
      </c>
      <c r="L40" s="26"/>
      <c r="M40" s="26"/>
      <c r="N40" s="27"/>
    </row>
    <row r="41" spans="1:14" ht="24.75" customHeight="1">
      <c r="A41" s="22"/>
      <c r="B41" s="22"/>
      <c r="C41" s="115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>
      <c r="A42" s="22"/>
      <c r="B42" s="22"/>
      <c r="C42" s="115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>
      <c r="A43" s="28"/>
      <c r="B43" s="28"/>
      <c r="C43" s="116"/>
      <c r="D43" s="24" t="s">
        <v>14</v>
      </c>
      <c r="E43" s="26">
        <f>SUM(E40,E41)-E42</f>
        <v>1778</v>
      </c>
      <c r="F43" s="30"/>
      <c r="G43" s="30"/>
      <c r="H43" s="30"/>
      <c r="I43" s="26">
        <f>SUM(I40,I41)-I42</f>
        <v>1778</v>
      </c>
      <c r="J43" s="26"/>
      <c r="K43" s="26">
        <f>SUM(K40,K41)-K42</f>
        <v>1778</v>
      </c>
      <c r="L43" s="26"/>
      <c r="M43" s="26"/>
      <c r="N43" s="27"/>
    </row>
    <row r="44" spans="1:14" ht="24.75" customHeight="1">
      <c r="A44" s="31" t="s">
        <v>33</v>
      </c>
      <c r="B44" s="32"/>
      <c r="C44" s="33" t="s">
        <v>34</v>
      </c>
      <c r="D44" s="37" t="s">
        <v>8</v>
      </c>
      <c r="E44" s="38">
        <f>SUM(E48)</f>
        <v>3929190</v>
      </c>
      <c r="F44" s="38"/>
      <c r="G44" s="38"/>
      <c r="H44" s="38"/>
      <c r="I44" s="38">
        <f>SUM(I48)</f>
        <v>1774004</v>
      </c>
      <c r="J44" s="38">
        <f>SUM(J48)</f>
        <v>923100</v>
      </c>
      <c r="K44" s="38">
        <f>SUM(K48)</f>
        <v>850904</v>
      </c>
      <c r="L44" s="38"/>
      <c r="M44" s="38">
        <f>SUM(M48)</f>
        <v>2155186</v>
      </c>
      <c r="N44" s="27"/>
    </row>
    <row r="45" spans="1:14" ht="24.75" customHeight="1">
      <c r="A45" s="39"/>
      <c r="B45" s="22"/>
      <c r="C45" s="40"/>
      <c r="D45" s="37" t="s">
        <v>9</v>
      </c>
      <c r="E45" s="38"/>
      <c r="F45" s="38"/>
      <c r="G45" s="38"/>
      <c r="H45" s="38"/>
      <c r="I45" s="38"/>
      <c r="J45" s="38"/>
      <c r="K45" s="38"/>
      <c r="L45" s="38"/>
      <c r="M45" s="38"/>
      <c r="N45" s="27"/>
    </row>
    <row r="46" spans="1:14" ht="24.75" customHeight="1">
      <c r="A46" s="39"/>
      <c r="B46" s="22"/>
      <c r="C46" s="40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>
      <c r="A47" s="39"/>
      <c r="B47" s="22"/>
      <c r="C47" s="40"/>
      <c r="D47" s="41" t="s">
        <v>14</v>
      </c>
      <c r="E47" s="38">
        <f>SUM(E51)</f>
        <v>3929190</v>
      </c>
      <c r="F47" s="38"/>
      <c r="G47" s="38"/>
      <c r="H47" s="38"/>
      <c r="I47" s="38">
        <f>SUM(I51)</f>
        <v>1774004</v>
      </c>
      <c r="J47" s="38">
        <f>SUM(J51)</f>
        <v>923100</v>
      </c>
      <c r="K47" s="38">
        <f>SUM(K51)</f>
        <v>850904</v>
      </c>
      <c r="L47" s="38"/>
      <c r="M47" s="38">
        <f>SUM(M51)</f>
        <v>2155186</v>
      </c>
      <c r="N47" s="27"/>
    </row>
    <row r="48" spans="1:14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3929190</v>
      </c>
      <c r="F48" s="30"/>
      <c r="G48" s="30"/>
      <c r="H48" s="42"/>
      <c r="I48" s="26">
        <f>SUM(K48,J48)</f>
        <v>1774004</v>
      </c>
      <c r="J48" s="26">
        <f>701400+60000+161700</f>
        <v>923100</v>
      </c>
      <c r="K48" s="42">
        <v>850904</v>
      </c>
      <c r="L48" s="35"/>
      <c r="M48" s="26">
        <v>2155186</v>
      </c>
      <c r="N48" s="27"/>
    </row>
    <row r="49" spans="1:14" ht="24.75" customHeight="1">
      <c r="A49" s="22"/>
      <c r="B49" s="22"/>
      <c r="C49" s="23"/>
      <c r="D49" s="37" t="s">
        <v>9</v>
      </c>
      <c r="E49" s="26"/>
      <c r="F49" s="30"/>
      <c r="G49" s="43"/>
      <c r="H49" s="42"/>
      <c r="I49" s="26"/>
      <c r="J49" s="44"/>
      <c r="K49" s="42"/>
      <c r="L49" s="26"/>
      <c r="M49" s="26"/>
      <c r="N49" s="27"/>
    </row>
    <row r="50" spans="1:14" ht="24.75" customHeight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ht="24.75" customHeight="1">
      <c r="A51" s="28"/>
      <c r="B51" s="28"/>
      <c r="C51" s="29"/>
      <c r="D51" s="24" t="s">
        <v>14</v>
      </c>
      <c r="E51" s="26">
        <f>SUM(E48,E49)-E50</f>
        <v>3929190</v>
      </c>
      <c r="F51" s="30"/>
      <c r="G51" s="30"/>
      <c r="H51" s="30"/>
      <c r="I51" s="26">
        <f>SUM(I48,I49)-I50</f>
        <v>1774004</v>
      </c>
      <c r="J51" s="26">
        <f>SUM(J48,J49)-J50</f>
        <v>923100</v>
      </c>
      <c r="K51" s="26">
        <f>SUM(K48,K49)-K50</f>
        <v>850904</v>
      </c>
      <c r="L51" s="26"/>
      <c r="M51" s="26">
        <f>SUM(M48,M49)-M50</f>
        <v>2155186</v>
      </c>
      <c r="N51" s="27"/>
    </row>
    <row r="52" spans="1:14" ht="24.75" customHeight="1">
      <c r="A52" s="31" t="s">
        <v>37</v>
      </c>
      <c r="B52" s="32"/>
      <c r="C52" s="117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>
      <c r="A53" s="22"/>
      <c r="B53" s="22"/>
      <c r="C53" s="118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5">
        <f>SUM(M59)</f>
        <v>738000</v>
      </c>
      <c r="N55" s="27"/>
    </row>
    <row r="56" spans="1:14" ht="24.75" customHeight="1">
      <c r="A56" s="31"/>
      <c r="B56" s="32" t="s">
        <v>39</v>
      </c>
      <c r="C56" s="84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>
      <c r="A57" s="22"/>
      <c r="B57" s="22"/>
      <c r="C57" s="85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302000</v>
      </c>
      <c r="F60" s="38">
        <f>SUM(F64,F68,F72)</f>
        <v>298100</v>
      </c>
      <c r="G60" s="38"/>
      <c r="H60" s="38"/>
      <c r="I60" s="38">
        <f>SUM(I64,I68,I72)</f>
        <v>302000</v>
      </c>
      <c r="J60" s="38">
        <f>SUM(J64,J68,J72)</f>
        <v>176819</v>
      </c>
      <c r="K60" s="38">
        <f>SUM(K64,K68,K72)</f>
        <v>125181</v>
      </c>
      <c r="L60" s="38"/>
      <c r="M60" s="38"/>
      <c r="N60" s="27"/>
    </row>
    <row r="61" spans="1:14" ht="24.75" customHeight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>
      <c r="A63" s="22"/>
      <c r="B63" s="22"/>
      <c r="C63" s="23"/>
      <c r="D63" s="37" t="s">
        <v>14</v>
      </c>
      <c r="E63" s="38">
        <f>SUM(E67,E71,E75)</f>
        <v>302000</v>
      </c>
      <c r="F63" s="38">
        <f>SUM(F67,F71,F75)</f>
        <v>298100</v>
      </c>
      <c r="G63" s="38"/>
      <c r="H63" s="38"/>
      <c r="I63" s="38">
        <f>SUM(I67,I71,I75)</f>
        <v>302000</v>
      </c>
      <c r="J63" s="38">
        <f>SUM(J67,J71,J75)</f>
        <v>176819</v>
      </c>
      <c r="K63" s="38">
        <f>SUM(K60:K61)-K62</f>
        <v>125181</v>
      </c>
      <c r="L63" s="38"/>
      <c r="M63" s="38"/>
      <c r="N63" s="27"/>
    </row>
    <row r="64" spans="1:14" ht="24.75" customHeight="1">
      <c r="A64" s="31"/>
      <c r="B64" s="32" t="s">
        <v>42</v>
      </c>
      <c r="C64" s="84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>
      <c r="A65" s="22"/>
      <c r="B65" s="22"/>
      <c r="C65" s="85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>
      <c r="A68" s="31"/>
      <c r="B68" s="32" t="s">
        <v>43</v>
      </c>
      <c r="C68" s="84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>
      <c r="A69" s="22"/>
      <c r="B69" s="22"/>
      <c r="C69" s="85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207000</v>
      </c>
      <c r="F72" s="36">
        <v>207000</v>
      </c>
      <c r="G72" s="36"/>
      <c r="H72" s="36"/>
      <c r="I72" s="35">
        <f>SUM(K72,J72)</f>
        <v>207000</v>
      </c>
      <c r="J72" s="35">
        <f>136282+10285+30252</f>
        <v>176819</v>
      </c>
      <c r="K72" s="26">
        <v>30181</v>
      </c>
      <c r="L72" s="26"/>
      <c r="M72" s="26"/>
      <c r="N72" s="27"/>
    </row>
    <row r="73" spans="1:14" ht="24.75" customHeight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>
      <c r="A75" s="28"/>
      <c r="B75" s="28"/>
      <c r="C75" s="29"/>
      <c r="D75" s="24" t="s">
        <v>14</v>
      </c>
      <c r="E75" s="26">
        <f>SUM(E72,E73)-E74</f>
        <v>207000</v>
      </c>
      <c r="F75" s="30">
        <f>SUM(F72,F73)-F74</f>
        <v>207000</v>
      </c>
      <c r="G75" s="30"/>
      <c r="H75" s="30"/>
      <c r="I75" s="26">
        <f>SUM(I72,I73)-I74</f>
        <v>207000</v>
      </c>
      <c r="J75" s="26">
        <f>SUM(J72,J73)-J74</f>
        <v>176819</v>
      </c>
      <c r="K75" s="26">
        <f>SUM(K72,K73,)-K74</f>
        <v>30181</v>
      </c>
      <c r="L75" s="26"/>
      <c r="M75" s="26"/>
      <c r="N75" s="27"/>
    </row>
    <row r="76" spans="1:14" ht="24.75" customHeight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5422029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5392029</v>
      </c>
      <c r="J76" s="38">
        <f>SUM(J80,J84,J88,J92)</f>
        <v>2630085</v>
      </c>
      <c r="K76" s="38">
        <f>SUM(K80,K84,K88,K92)</f>
        <v>2761944</v>
      </c>
      <c r="L76" s="38"/>
      <c r="M76" s="38">
        <f>SUM(M80,M84,M88,M92)</f>
        <v>30000</v>
      </c>
      <c r="N76" s="27"/>
    </row>
    <row r="77" spans="1:14" ht="24.75" customHeight="1">
      <c r="A77" s="22"/>
      <c r="B77" s="22"/>
      <c r="C77" s="23"/>
      <c r="D77" s="37" t="s">
        <v>9</v>
      </c>
      <c r="E77" s="38"/>
      <c r="F77" s="38"/>
      <c r="G77" s="38"/>
      <c r="H77" s="25"/>
      <c r="I77" s="38"/>
      <c r="J77" s="38"/>
      <c r="K77" s="38"/>
      <c r="L77" s="25"/>
      <c r="M77" s="38"/>
      <c r="N77" s="27"/>
    </row>
    <row r="78" spans="1:14" ht="24.75" customHeight="1">
      <c r="A78" s="22"/>
      <c r="B78" s="22"/>
      <c r="C78" s="23"/>
      <c r="D78" s="37" t="s">
        <v>13</v>
      </c>
      <c r="E78" s="38"/>
      <c r="F78" s="38"/>
      <c r="G78" s="38"/>
      <c r="H78" s="38"/>
      <c r="I78" s="38"/>
      <c r="J78" s="38"/>
      <c r="K78" s="38"/>
      <c r="L78" s="38"/>
      <c r="M78" s="38"/>
      <c r="N78" s="27"/>
    </row>
    <row r="79" spans="1:14" ht="24.75" customHeight="1">
      <c r="A79" s="28"/>
      <c r="B79" s="28"/>
      <c r="C79" s="29"/>
      <c r="D79" s="24" t="s">
        <v>14</v>
      </c>
      <c r="E79" s="25">
        <f>SUM(I79,M79)</f>
        <v>5422029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5392029</v>
      </c>
      <c r="J79" s="25">
        <f>SUM(J83,J87,J91,J95)</f>
        <v>2630085</v>
      </c>
      <c r="K79" s="25">
        <f>SUM(K76:K77)-K78</f>
        <v>2761944</v>
      </c>
      <c r="L79" s="25"/>
      <c r="M79" s="25">
        <f>SUM(M83,M87,M91,M95)</f>
        <v>30000</v>
      </c>
      <c r="N79" s="27"/>
    </row>
    <row r="80" spans="1:14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>
      <c r="A87" s="22"/>
      <c r="B87" s="22"/>
      <c r="C87" s="23"/>
      <c r="D87" s="37" t="s">
        <v>14</v>
      </c>
      <c r="E87" s="35">
        <f>SUM(M87,I87)</f>
        <v>264600</v>
      </c>
      <c r="F87" s="36"/>
      <c r="G87" s="36"/>
      <c r="H87" s="36"/>
      <c r="I87" s="35">
        <f>SUM(I84,I85)-I86</f>
        <v>264600</v>
      </c>
      <c r="J87" s="35"/>
      <c r="K87" s="35">
        <f>SUM(K84,K85)-K86</f>
        <v>264600</v>
      </c>
      <c r="L87" s="35"/>
      <c r="M87" s="26"/>
      <c r="N87" s="27"/>
    </row>
    <row r="88" spans="1:14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0" ref="E88:E95">SUM(I88,M88)</f>
        <v>4967449</v>
      </c>
      <c r="F88" s="36"/>
      <c r="G88" s="36"/>
      <c r="H88" s="36"/>
      <c r="I88" s="35">
        <f>SUM(J88,K88)</f>
        <v>4937449</v>
      </c>
      <c r="J88" s="35">
        <v>2450715</v>
      </c>
      <c r="K88" s="35">
        <v>2486734</v>
      </c>
      <c r="L88" s="35"/>
      <c r="M88" s="26">
        <v>30000</v>
      </c>
      <c r="N88" s="27"/>
    </row>
    <row r="89" spans="1:14" ht="24.75" customHeight="1">
      <c r="A89" s="22"/>
      <c r="B89" s="22"/>
      <c r="C89" s="23"/>
      <c r="D89" s="37" t="s">
        <v>9</v>
      </c>
      <c r="E89" s="35"/>
      <c r="F89" s="36"/>
      <c r="G89" s="36"/>
      <c r="H89" s="36"/>
      <c r="I89" s="35"/>
      <c r="J89" s="35"/>
      <c r="K89" s="35"/>
      <c r="L89" s="35"/>
      <c r="M89" s="26"/>
      <c r="N89" s="27"/>
    </row>
    <row r="90" spans="1:14" ht="24.75" customHeight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>
      <c r="A91" s="28"/>
      <c r="B91" s="28"/>
      <c r="C91" s="29"/>
      <c r="D91" s="24" t="s">
        <v>14</v>
      </c>
      <c r="E91" s="26">
        <f t="shared" si="0"/>
        <v>4967449</v>
      </c>
      <c r="F91" s="30"/>
      <c r="G91" s="30"/>
      <c r="H91" s="30"/>
      <c r="I91" s="26">
        <f>SUM(J91,K91)</f>
        <v>4937449</v>
      </c>
      <c r="J91" s="26">
        <f>SUM(J88,J89)-J90</f>
        <v>2450715</v>
      </c>
      <c r="K91" s="26">
        <f>SUM(K88,K89,)-K90</f>
        <v>2486734</v>
      </c>
      <c r="L91" s="26"/>
      <c r="M91" s="26">
        <f>SUM(M88,M89)-M90</f>
        <v>30000</v>
      </c>
      <c r="N91" s="27"/>
    </row>
    <row r="92" spans="1:14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0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>
      <c r="A95" s="28"/>
      <c r="B95" s="28"/>
      <c r="C95" s="29"/>
      <c r="D95" s="24" t="s">
        <v>14</v>
      </c>
      <c r="E95" s="26">
        <f t="shared" si="0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18390</v>
      </c>
      <c r="K95" s="26">
        <f>SUM(K92,K93,)-K94</f>
        <v>10610</v>
      </c>
      <c r="L95" s="26"/>
      <c r="M95" s="26"/>
      <c r="N95" s="27"/>
    </row>
    <row r="96" spans="1:14" ht="24.75" customHeight="1">
      <c r="A96" s="31" t="s">
        <v>57</v>
      </c>
      <c r="B96" s="32"/>
      <c r="C96" s="97" t="s">
        <v>58</v>
      </c>
      <c r="D96" s="37" t="s">
        <v>8</v>
      </c>
      <c r="E96" s="38">
        <f>SUM(I96,M96)</f>
        <v>2059482</v>
      </c>
      <c r="F96" s="38">
        <f>SUM(F104,F108,F112)</f>
        <v>2037982</v>
      </c>
      <c r="G96" s="38">
        <f>SUM(G104,G108,G112)</f>
        <v>18500</v>
      </c>
      <c r="H96" s="38"/>
      <c r="I96" s="38">
        <f>SUM(J96:L96)</f>
        <v>2040982</v>
      </c>
      <c r="J96" s="38">
        <f>SUM(J104,J108,J112)</f>
        <v>1590753</v>
      </c>
      <c r="K96" s="38">
        <f>SUM(K104,K108,K112)</f>
        <v>450229</v>
      </c>
      <c r="L96" s="38"/>
      <c r="M96" s="38">
        <f>SUM(M104,M108,M112)</f>
        <v>18500</v>
      </c>
      <c r="N96" s="27"/>
    </row>
    <row r="97" spans="1:14" ht="24.75" customHeight="1">
      <c r="A97" s="22"/>
      <c r="B97" s="22"/>
      <c r="C97" s="98"/>
      <c r="D97" s="37" t="s">
        <v>9</v>
      </c>
      <c r="E97" s="38">
        <f>SUM(I97,M97)</f>
        <v>30000</v>
      </c>
      <c r="F97" s="38"/>
      <c r="G97" s="38"/>
      <c r="H97" s="38"/>
      <c r="I97" s="38">
        <f>SUM(J97:L97)</f>
        <v>30000</v>
      </c>
      <c r="J97" s="38"/>
      <c r="K97" s="38"/>
      <c r="L97" s="38">
        <f>SUM(L101,L105,L109,L113)</f>
        <v>30000</v>
      </c>
      <c r="M97" s="38"/>
      <c r="N97" s="27"/>
    </row>
    <row r="98" spans="1:14" ht="24.75" customHeight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>
      <c r="A99" s="28"/>
      <c r="B99" s="28"/>
      <c r="C99" s="29"/>
      <c r="D99" s="24" t="s">
        <v>14</v>
      </c>
      <c r="E99" s="38">
        <f>SUM(I99,M99)</f>
        <v>2089482</v>
      </c>
      <c r="F99" s="25">
        <f>SUM(F107,F111,F115)</f>
        <v>2037982</v>
      </c>
      <c r="G99" s="25">
        <f>SUM(G107,G111,G115)</f>
        <v>18500</v>
      </c>
      <c r="H99" s="25"/>
      <c r="I99" s="38">
        <f>SUM(J99:L99)</f>
        <v>2070982</v>
      </c>
      <c r="J99" s="25">
        <f>SUM(J107,J111,J115)</f>
        <v>1590753</v>
      </c>
      <c r="K99" s="25">
        <f>SUM(K107,K111,K115)</f>
        <v>450229</v>
      </c>
      <c r="L99" s="38">
        <f>SUM(L103,L107,L111,L115)</f>
        <v>30000</v>
      </c>
      <c r="M99" s="25">
        <f>SUM(M107,M111,M115)</f>
        <v>18500</v>
      </c>
      <c r="N99" s="27"/>
    </row>
    <row r="100" spans="1:14" ht="24.75" customHeight="1">
      <c r="A100" s="31"/>
      <c r="B100" s="32" t="s">
        <v>162</v>
      </c>
      <c r="C100" s="84" t="s">
        <v>163</v>
      </c>
      <c r="D100" s="37" t="s">
        <v>8</v>
      </c>
      <c r="E100" s="35"/>
      <c r="F100" s="36"/>
      <c r="G100" s="36"/>
      <c r="H100" s="36"/>
      <c r="I100" s="36"/>
      <c r="J100" s="35"/>
      <c r="K100" s="35"/>
      <c r="L100" s="35"/>
      <c r="M100" s="26"/>
      <c r="N100" s="27"/>
    </row>
    <row r="101" spans="1:14" ht="24.75" customHeight="1">
      <c r="A101" s="22"/>
      <c r="B101" s="22"/>
      <c r="C101" s="85"/>
      <c r="D101" s="37" t="s">
        <v>9</v>
      </c>
      <c r="E101" s="35">
        <f>SUM(I101)</f>
        <v>30000</v>
      </c>
      <c r="F101" s="36"/>
      <c r="G101" s="36"/>
      <c r="H101" s="36"/>
      <c r="I101" s="36">
        <f>SUM(J101:L101)</f>
        <v>30000</v>
      </c>
      <c r="J101" s="35"/>
      <c r="K101" s="35"/>
      <c r="L101" s="35">
        <v>30000</v>
      </c>
      <c r="M101" s="26"/>
      <c r="N101" s="27"/>
    </row>
    <row r="102" spans="1:14" ht="24.75" customHeight="1">
      <c r="A102" s="22"/>
      <c r="B102" s="22"/>
      <c r="C102" s="23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>
      <c r="A103" s="22"/>
      <c r="B103" s="28"/>
      <c r="C103" s="29"/>
      <c r="D103" s="37" t="s">
        <v>14</v>
      </c>
      <c r="E103" s="35">
        <f>SUM(I103,M103)</f>
        <v>30000</v>
      </c>
      <c r="F103" s="36"/>
      <c r="G103" s="36"/>
      <c r="H103" s="36"/>
      <c r="I103" s="36">
        <f>SUM(J103:L103)</f>
        <v>30000</v>
      </c>
      <c r="J103" s="26"/>
      <c r="K103" s="26"/>
      <c r="L103" s="26">
        <f>SUM(L100,L101)-L102</f>
        <v>30000</v>
      </c>
      <c r="M103" s="26"/>
      <c r="N103" s="27"/>
    </row>
    <row r="104" spans="1:14" ht="24.75" customHeight="1">
      <c r="A104" s="31"/>
      <c r="B104" s="32" t="s">
        <v>59</v>
      </c>
      <c r="C104" s="84" t="s">
        <v>60</v>
      </c>
      <c r="D104" s="37" t="s">
        <v>8</v>
      </c>
      <c r="E104" s="35">
        <f>SUM(I104)</f>
        <v>2040082</v>
      </c>
      <c r="F104" s="36">
        <v>2037982</v>
      </c>
      <c r="G104" s="36"/>
      <c r="H104" s="36"/>
      <c r="I104" s="36">
        <f>SUM(K104,J104)</f>
        <v>2040082</v>
      </c>
      <c r="J104" s="35">
        <v>1590753</v>
      </c>
      <c r="K104" s="35">
        <v>449329</v>
      </c>
      <c r="L104" s="35"/>
      <c r="M104" s="26"/>
      <c r="N104" s="27"/>
    </row>
    <row r="105" spans="1:14" ht="24.75" customHeight="1">
      <c r="A105" s="22"/>
      <c r="B105" s="22"/>
      <c r="C105" s="85"/>
      <c r="D105" s="37" t="s">
        <v>9</v>
      </c>
      <c r="E105" s="35"/>
      <c r="F105" s="36"/>
      <c r="G105" s="36"/>
      <c r="H105" s="36"/>
      <c r="I105" s="36"/>
      <c r="J105" s="35"/>
      <c r="K105" s="35"/>
      <c r="L105" s="35"/>
      <c r="M105" s="26"/>
      <c r="N105" s="27"/>
    </row>
    <row r="106" spans="1:14" ht="24.75" customHeight="1">
      <c r="A106" s="22"/>
      <c r="B106" s="22"/>
      <c r="C106" s="23"/>
      <c r="D106" s="37" t="s">
        <v>13</v>
      </c>
      <c r="E106" s="35"/>
      <c r="F106" s="36"/>
      <c r="G106" s="36"/>
      <c r="H106" s="36"/>
      <c r="I106" s="36"/>
      <c r="J106" s="35"/>
      <c r="K106" s="35"/>
      <c r="L106" s="35"/>
      <c r="M106" s="26"/>
      <c r="N106" s="27"/>
    </row>
    <row r="107" spans="1:14" ht="24.75" customHeight="1">
      <c r="A107" s="28"/>
      <c r="B107" s="28"/>
      <c r="C107" s="29"/>
      <c r="D107" s="24" t="s">
        <v>14</v>
      </c>
      <c r="E107" s="26">
        <f>SUM(I107,M107)</f>
        <v>2040082</v>
      </c>
      <c r="F107" s="30">
        <f>SUM(F104:F105)-F106</f>
        <v>2037982</v>
      </c>
      <c r="G107" s="30"/>
      <c r="H107" s="30"/>
      <c r="I107" s="26">
        <f>SUM(J107:K107)</f>
        <v>2040082</v>
      </c>
      <c r="J107" s="26">
        <f>SUM(J104,J105)-J106</f>
        <v>1590753</v>
      </c>
      <c r="K107" s="26">
        <f>SUM(K104,K105)-K106</f>
        <v>449329</v>
      </c>
      <c r="L107" s="26"/>
      <c r="M107" s="26"/>
      <c r="N107" s="27"/>
    </row>
    <row r="108" spans="1:14" ht="24.75" customHeight="1">
      <c r="A108" s="31"/>
      <c r="B108" s="32" t="s">
        <v>140</v>
      </c>
      <c r="C108" s="84" t="s">
        <v>141</v>
      </c>
      <c r="D108" s="37" t="s">
        <v>8</v>
      </c>
      <c r="E108" s="35">
        <f>SUM(I108,M108)</f>
        <v>18500</v>
      </c>
      <c r="F108" s="36"/>
      <c r="G108" s="36">
        <v>18500</v>
      </c>
      <c r="H108" s="36"/>
      <c r="I108" s="35"/>
      <c r="J108" s="35"/>
      <c r="K108" s="35"/>
      <c r="L108" s="35"/>
      <c r="M108" s="26">
        <v>18500</v>
      </c>
      <c r="N108" s="27"/>
    </row>
    <row r="109" spans="1:14" ht="24.75" customHeight="1">
      <c r="A109" s="22"/>
      <c r="B109" s="22"/>
      <c r="C109" s="85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>
      <c r="A111" s="28"/>
      <c r="B111" s="28"/>
      <c r="C111" s="29"/>
      <c r="D111" s="24" t="s">
        <v>14</v>
      </c>
      <c r="E111" s="26">
        <f>SUM(E108,E109)-E110</f>
        <v>18500</v>
      </c>
      <c r="F111" s="30"/>
      <c r="G111" s="30">
        <f>SUM(G108:G109)-G110</f>
        <v>18500</v>
      </c>
      <c r="H111" s="30"/>
      <c r="I111" s="26"/>
      <c r="J111" s="26"/>
      <c r="K111" s="26"/>
      <c r="L111" s="26"/>
      <c r="M111" s="26">
        <f>SUM(M108,M109)-M110</f>
        <v>18500</v>
      </c>
      <c r="N111" s="27"/>
    </row>
    <row r="112" spans="1:14" ht="24.75" customHeight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900</v>
      </c>
      <c r="F112" s="36"/>
      <c r="G112" s="36"/>
      <c r="H112" s="36"/>
      <c r="I112" s="35">
        <f>SUM(J112,K112,L112)</f>
        <v>900</v>
      </c>
      <c r="J112" s="35"/>
      <c r="K112" s="35">
        <v>900</v>
      </c>
      <c r="L112" s="35"/>
      <c r="M112" s="26"/>
      <c r="N112" s="27"/>
    </row>
    <row r="113" spans="1:14" ht="24.75" customHeight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>
      <c r="A114" s="22"/>
      <c r="B114" s="22"/>
      <c r="C114" s="23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>
      <c r="A115" s="28"/>
      <c r="B115" s="28"/>
      <c r="C115" s="29"/>
      <c r="D115" s="24" t="s">
        <v>14</v>
      </c>
      <c r="E115" s="26">
        <f>SUM(I115,M115)</f>
        <v>900</v>
      </c>
      <c r="F115" s="30"/>
      <c r="G115" s="30"/>
      <c r="H115" s="30"/>
      <c r="I115" s="26">
        <f>SUM(I112,I113)-I114</f>
        <v>900</v>
      </c>
      <c r="J115" s="26"/>
      <c r="K115" s="26">
        <f>SUM(K112,K113)-K114</f>
        <v>900</v>
      </c>
      <c r="L115" s="26"/>
      <c r="M115" s="26"/>
      <c r="N115" s="27"/>
    </row>
    <row r="116" spans="1:14" ht="24.75" customHeight="1">
      <c r="A116" s="31" t="s">
        <v>62</v>
      </c>
      <c r="B116" s="32"/>
      <c r="C116" s="33" t="s">
        <v>63</v>
      </c>
      <c r="D116" s="34" t="s">
        <v>8</v>
      </c>
      <c r="E116" s="38">
        <f>SUM(E120)</f>
        <v>302861</v>
      </c>
      <c r="F116" s="38"/>
      <c r="G116" s="38"/>
      <c r="H116" s="38"/>
      <c r="I116" s="38">
        <f>SUM(I120)</f>
        <v>302861</v>
      </c>
      <c r="J116" s="38"/>
      <c r="K116" s="38">
        <f>SUM(K120)</f>
        <v>302861</v>
      </c>
      <c r="L116" s="38"/>
      <c r="M116" s="38"/>
      <c r="N116" s="27"/>
    </row>
    <row r="117" spans="1:14" ht="24.75" customHeight="1">
      <c r="A117" s="22"/>
      <c r="B117" s="22"/>
      <c r="C117" s="23"/>
      <c r="D117" s="37" t="s">
        <v>9</v>
      </c>
      <c r="E117" s="38"/>
      <c r="F117" s="76"/>
      <c r="G117" s="76"/>
      <c r="H117" s="76"/>
      <c r="I117" s="38"/>
      <c r="J117" s="76"/>
      <c r="K117" s="38"/>
      <c r="L117" s="76"/>
      <c r="M117" s="25"/>
      <c r="N117" s="27"/>
    </row>
    <row r="118" spans="1:14" ht="24.75" customHeight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8"/>
      <c r="M118" s="25"/>
      <c r="N118" s="27"/>
    </row>
    <row r="119" spans="1:14" ht="30" customHeight="1">
      <c r="A119" s="28"/>
      <c r="B119" s="28"/>
      <c r="C119" s="29"/>
      <c r="D119" s="24" t="s">
        <v>14</v>
      </c>
      <c r="E119" s="25">
        <f>SUM(E123)</f>
        <v>302861</v>
      </c>
      <c r="F119" s="25"/>
      <c r="G119" s="25"/>
      <c r="H119" s="25"/>
      <c r="I119" s="25">
        <f>SUM(I123)</f>
        <v>302861</v>
      </c>
      <c r="J119" s="25"/>
      <c r="K119" s="25">
        <f>SUM(K123)</f>
        <v>302861</v>
      </c>
      <c r="L119" s="25"/>
      <c r="M119" s="25"/>
      <c r="N119" s="27"/>
    </row>
    <row r="120" spans="1:14" ht="24.75" customHeight="1">
      <c r="A120" s="31"/>
      <c r="B120" s="32" t="s">
        <v>64</v>
      </c>
      <c r="C120" s="84" t="s">
        <v>116</v>
      </c>
      <c r="D120" s="37" t="s">
        <v>8</v>
      </c>
      <c r="E120" s="35">
        <f>SUM(I120,M120)</f>
        <v>302861</v>
      </c>
      <c r="F120" s="36"/>
      <c r="G120" s="36"/>
      <c r="H120" s="36"/>
      <c r="I120" s="35">
        <f>SUM(K120,J120)</f>
        <v>302861</v>
      </c>
      <c r="J120" s="35"/>
      <c r="K120" s="35">
        <v>302861</v>
      </c>
      <c r="L120" s="35"/>
      <c r="M120" s="26"/>
      <c r="N120" s="27"/>
    </row>
    <row r="121" spans="1:14" ht="24.75" customHeight="1">
      <c r="A121" s="22"/>
      <c r="B121" s="22"/>
      <c r="C121" s="85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>
      <c r="A122" s="22"/>
      <c r="B122" s="22"/>
      <c r="C122" s="85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>
      <c r="A123" s="28"/>
      <c r="B123" s="28"/>
      <c r="C123" s="29"/>
      <c r="D123" s="24" t="s">
        <v>14</v>
      </c>
      <c r="E123" s="26">
        <f>SUM(E120,E121)-E122</f>
        <v>302861</v>
      </c>
      <c r="F123" s="30"/>
      <c r="G123" s="30"/>
      <c r="H123" s="30"/>
      <c r="I123" s="26">
        <f>SUM(I120,I121)-I122</f>
        <v>302861</v>
      </c>
      <c r="J123" s="26"/>
      <c r="K123" s="26">
        <f>SUM(K120,K121)-K122</f>
        <v>302861</v>
      </c>
      <c r="L123" s="26"/>
      <c r="M123" s="26"/>
      <c r="N123" s="27"/>
    </row>
    <row r="124" spans="1:14" ht="24.75" customHeight="1">
      <c r="A124" s="31" t="s">
        <v>65</v>
      </c>
      <c r="B124" s="32"/>
      <c r="C124" s="47" t="s">
        <v>66</v>
      </c>
      <c r="D124" s="37" t="s">
        <v>8</v>
      </c>
      <c r="E124" s="38">
        <f>SUM(E128)</f>
        <v>856198</v>
      </c>
      <c r="F124" s="38"/>
      <c r="G124" s="38"/>
      <c r="H124" s="38"/>
      <c r="I124" s="38">
        <f>SUM(I128)</f>
        <v>856198</v>
      </c>
      <c r="J124" s="38"/>
      <c r="K124" s="38">
        <f>SUM(K128)</f>
        <v>856198</v>
      </c>
      <c r="L124" s="35"/>
      <c r="M124" s="26"/>
      <c r="N124" s="27"/>
    </row>
    <row r="125" spans="1:14" ht="24.75" customHeight="1">
      <c r="A125" s="22"/>
      <c r="B125" s="22"/>
      <c r="C125" s="23"/>
      <c r="D125" s="37" t="s">
        <v>9</v>
      </c>
      <c r="E125" s="38"/>
      <c r="F125" s="38"/>
      <c r="G125" s="38"/>
      <c r="H125" s="38"/>
      <c r="I125" s="38"/>
      <c r="J125" s="38"/>
      <c r="K125" s="38"/>
      <c r="L125" s="35"/>
      <c r="M125" s="26"/>
      <c r="N125" s="27"/>
    </row>
    <row r="126" spans="1:14" ht="24.75" customHeight="1">
      <c r="A126" s="22"/>
      <c r="B126" s="22"/>
      <c r="C126" s="23"/>
      <c r="D126" s="37" t="s">
        <v>13</v>
      </c>
      <c r="E126" s="38">
        <f>SUM(E130)</f>
        <v>30000</v>
      </c>
      <c r="F126" s="38"/>
      <c r="G126" s="38"/>
      <c r="H126" s="38"/>
      <c r="I126" s="38">
        <f>SUM(I130)</f>
        <v>30000</v>
      </c>
      <c r="J126" s="38"/>
      <c r="K126" s="38">
        <f>SUM(K130)</f>
        <v>30000</v>
      </c>
      <c r="L126" s="35"/>
      <c r="M126" s="26"/>
      <c r="N126" s="27"/>
    </row>
    <row r="127" spans="1:14" ht="24.75" customHeight="1">
      <c r="A127" s="28"/>
      <c r="B127" s="28"/>
      <c r="C127" s="29"/>
      <c r="D127" s="24" t="s">
        <v>14</v>
      </c>
      <c r="E127" s="25">
        <f>SUM(E131)</f>
        <v>826198</v>
      </c>
      <c r="F127" s="25"/>
      <c r="G127" s="25"/>
      <c r="H127" s="25"/>
      <c r="I127" s="25">
        <f>SUM(I131)</f>
        <v>826198</v>
      </c>
      <c r="J127" s="25"/>
      <c r="K127" s="25">
        <f>SUM(K131)</f>
        <v>826198</v>
      </c>
      <c r="L127" s="26"/>
      <c r="M127" s="26"/>
      <c r="N127" s="27"/>
    </row>
    <row r="128" spans="1:14" ht="24.75" customHeight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856198</v>
      </c>
      <c r="F128" s="36"/>
      <c r="G128" s="36"/>
      <c r="H128" s="36"/>
      <c r="I128" s="35">
        <f>SUM(K128,J128)</f>
        <v>856198</v>
      </c>
      <c r="J128" s="35"/>
      <c r="K128" s="35">
        <v>856198</v>
      </c>
      <c r="L128" s="35"/>
      <c r="M128" s="26"/>
      <c r="N128" s="27"/>
    </row>
    <row r="129" spans="1:14" ht="24.75" customHeight="1">
      <c r="A129" s="22"/>
      <c r="B129" s="22"/>
      <c r="C129" s="23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</row>
    <row r="130" spans="1:14" ht="24.75" customHeight="1">
      <c r="A130" s="22"/>
      <c r="B130" s="22"/>
      <c r="C130" s="23"/>
      <c r="D130" s="37" t="s">
        <v>13</v>
      </c>
      <c r="E130" s="35">
        <f>SUM(M130,I130)</f>
        <v>30000</v>
      </c>
      <c r="F130" s="36"/>
      <c r="G130" s="36"/>
      <c r="H130" s="36"/>
      <c r="I130" s="35">
        <f>SUM(K130,J130)</f>
        <v>30000</v>
      </c>
      <c r="J130" s="35"/>
      <c r="K130" s="35">
        <v>30000</v>
      </c>
      <c r="L130" s="35"/>
      <c r="M130" s="26"/>
      <c r="N130" s="27"/>
    </row>
    <row r="131" spans="1:14" ht="24.75" customHeight="1">
      <c r="A131" s="28"/>
      <c r="B131" s="28"/>
      <c r="C131" s="29"/>
      <c r="D131" s="24" t="s">
        <v>14</v>
      </c>
      <c r="E131" s="26">
        <f>SUM(M131,I131)</f>
        <v>826198</v>
      </c>
      <c r="F131" s="30"/>
      <c r="G131" s="30"/>
      <c r="H131" s="30"/>
      <c r="I131" s="26">
        <f>SUM(I128,I129)-I130</f>
        <v>826198</v>
      </c>
      <c r="J131" s="26"/>
      <c r="K131" s="26">
        <f>SUM(K128,K129)-K130</f>
        <v>826198</v>
      </c>
      <c r="L131" s="26"/>
      <c r="M131" s="26"/>
      <c r="N131" s="27"/>
    </row>
    <row r="132" spans="1:14" ht="24.75" customHeight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14090142</v>
      </c>
      <c r="F132" s="38"/>
      <c r="G132" s="38"/>
      <c r="H132" s="48"/>
      <c r="I132" s="38">
        <f>SUM(I136,I140,I144,I148,I152,I156,I160)</f>
        <v>14090142</v>
      </c>
      <c r="J132" s="38">
        <f>SUM(J136,J140,J144,J148,J152,J156,J160)</f>
        <v>11851156</v>
      </c>
      <c r="K132" s="38">
        <f>SUM(K136,K140,K144,K148,K152,K156,K160)</f>
        <v>1927804</v>
      </c>
      <c r="L132" s="38">
        <f>SUM(L136,L140,L144,L148,L152,L156,L160)</f>
        <v>311182</v>
      </c>
      <c r="M132" s="38"/>
      <c r="N132" s="27"/>
    </row>
    <row r="133" spans="1:14" ht="24.75" customHeight="1">
      <c r="A133" s="22"/>
      <c r="B133" s="22"/>
      <c r="C133" s="23"/>
      <c r="D133" s="37" t="s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27"/>
    </row>
    <row r="134" spans="1:14" ht="24.75" customHeight="1">
      <c r="A134" s="22"/>
      <c r="B134" s="22"/>
      <c r="C134" s="23"/>
      <c r="D134" s="37" t="s">
        <v>13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27"/>
    </row>
    <row r="135" spans="1:14" ht="23.25" customHeight="1">
      <c r="A135" s="28"/>
      <c r="B135" s="28"/>
      <c r="C135" s="29"/>
      <c r="D135" s="24" t="s">
        <v>14</v>
      </c>
      <c r="E135" s="25">
        <f>SUM(E132:E133)-E134</f>
        <v>14090142</v>
      </c>
      <c r="F135" s="25"/>
      <c r="G135" s="25"/>
      <c r="H135" s="25"/>
      <c r="I135" s="25">
        <f>SUM(I132:I133)-I134</f>
        <v>14090142</v>
      </c>
      <c r="J135" s="25">
        <f>SUM(J132:J133)-J134</f>
        <v>11851156</v>
      </c>
      <c r="K135" s="25">
        <f>SUM(K139,K143,K147,K151,K155,K159,K163)</f>
        <v>1927804</v>
      </c>
      <c r="L135" s="25">
        <f>SUM(L139,L143,L147,L151,L159,L163)</f>
        <v>311182</v>
      </c>
      <c r="M135" s="25"/>
      <c r="N135" s="27"/>
    </row>
    <row r="136" spans="1:14" ht="24.75" customHeight="1">
      <c r="A136" s="31"/>
      <c r="B136" s="32" t="s">
        <v>70</v>
      </c>
      <c r="C136" s="46" t="s">
        <v>71</v>
      </c>
      <c r="D136" s="37" t="s">
        <v>8</v>
      </c>
      <c r="E136" s="35">
        <f aca="true" t="shared" si="1" ref="E136:E144">SUM(I136,M136)</f>
        <v>484513</v>
      </c>
      <c r="F136" s="36"/>
      <c r="G136" s="36"/>
      <c r="H136" s="36"/>
      <c r="I136" s="35">
        <f>SUM(J136,K136,L136)</f>
        <v>484513</v>
      </c>
      <c r="J136" s="35">
        <v>464267</v>
      </c>
      <c r="K136" s="35">
        <f>19142+1104</f>
        <v>20246</v>
      </c>
      <c r="L136" s="35"/>
      <c r="M136" s="26"/>
      <c r="N136" s="27"/>
    </row>
    <row r="137" spans="1:14" ht="24.75" customHeight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>
      <c r="A139" s="28"/>
      <c r="B139" s="28"/>
      <c r="C139" s="29"/>
      <c r="D139" s="24" t="s">
        <v>14</v>
      </c>
      <c r="E139" s="26">
        <f t="shared" si="1"/>
        <v>484513</v>
      </c>
      <c r="F139" s="30"/>
      <c r="G139" s="30"/>
      <c r="H139" s="30"/>
      <c r="I139" s="26">
        <f>SUM(J139,K139,L139)</f>
        <v>484513</v>
      </c>
      <c r="J139" s="26">
        <f>SUM(J136,J137)-J138</f>
        <v>464267</v>
      </c>
      <c r="K139" s="26">
        <f>SUM(K136,K137)-K138</f>
        <v>20246</v>
      </c>
      <c r="L139" s="26"/>
      <c r="M139" s="26"/>
      <c r="N139" s="27"/>
    </row>
    <row r="140" spans="1:14" ht="24.75" customHeight="1">
      <c r="A140" s="31"/>
      <c r="B140" s="32" t="s">
        <v>72</v>
      </c>
      <c r="C140" s="46" t="s">
        <v>73</v>
      </c>
      <c r="D140" s="37" t="s">
        <v>8</v>
      </c>
      <c r="E140" s="35">
        <f t="shared" si="1"/>
        <v>592547</v>
      </c>
      <c r="F140" s="36"/>
      <c r="G140" s="36"/>
      <c r="H140" s="36"/>
      <c r="I140" s="35">
        <f>SUM(J140,K140,L140)</f>
        <v>592547</v>
      </c>
      <c r="J140" s="35">
        <v>572386</v>
      </c>
      <c r="K140" s="35">
        <f>18766+1395</f>
        <v>20161</v>
      </c>
      <c r="L140" s="35"/>
      <c r="M140" s="26"/>
      <c r="N140" s="27"/>
    </row>
    <row r="141" spans="1:14" ht="24.75" customHeight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>
      <c r="A143" s="28"/>
      <c r="B143" s="28"/>
      <c r="C143" s="29"/>
      <c r="D143" s="24" t="s">
        <v>14</v>
      </c>
      <c r="E143" s="26">
        <f t="shared" si="1"/>
        <v>592547</v>
      </c>
      <c r="F143" s="30"/>
      <c r="G143" s="30"/>
      <c r="H143" s="30"/>
      <c r="I143" s="26">
        <f>SUM(J143,K143,L143)</f>
        <v>592547</v>
      </c>
      <c r="J143" s="26">
        <f>SUM(J140,J141,)-J142</f>
        <v>572386</v>
      </c>
      <c r="K143" s="26">
        <f>SUM(K140,K141,)-K142</f>
        <v>20161</v>
      </c>
      <c r="L143" s="26"/>
      <c r="M143" s="26"/>
      <c r="N143" s="27"/>
    </row>
    <row r="144" spans="1:14" ht="24.75" customHeight="1">
      <c r="A144" s="31"/>
      <c r="B144" s="32" t="s">
        <v>74</v>
      </c>
      <c r="C144" s="46" t="s">
        <v>75</v>
      </c>
      <c r="D144" s="37" t="s">
        <v>8</v>
      </c>
      <c r="E144" s="35">
        <f t="shared" si="1"/>
        <v>1358564</v>
      </c>
      <c r="F144" s="36"/>
      <c r="G144" s="36"/>
      <c r="H144" s="36"/>
      <c r="I144" s="35">
        <f>SUM(J144,K144,L144)</f>
        <v>1358564</v>
      </c>
      <c r="J144" s="35">
        <v>1174163</v>
      </c>
      <c r="K144" s="35">
        <v>184401</v>
      </c>
      <c r="L144" s="35"/>
      <c r="M144" s="26"/>
      <c r="N144" s="27"/>
    </row>
    <row r="145" spans="1:14" ht="24.75" customHeight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>
      <c r="A147" s="28"/>
      <c r="B147" s="28"/>
      <c r="C147" s="29"/>
      <c r="D147" s="24" t="s">
        <v>14</v>
      </c>
      <c r="E147" s="26">
        <f aca="true" t="shared" si="2" ref="E147:E152">SUM(I147,M147)</f>
        <v>1358564</v>
      </c>
      <c r="F147" s="30"/>
      <c r="G147" s="30"/>
      <c r="H147" s="30"/>
      <c r="I147" s="26">
        <f aca="true" t="shared" si="3" ref="I147:I152">SUM(J147,K147,L147)</f>
        <v>1358564</v>
      </c>
      <c r="J147" s="26">
        <f>SUM(J144:J145)-J146</f>
        <v>1174163</v>
      </c>
      <c r="K147" s="26">
        <f>SUM(K144:K145)-K146</f>
        <v>184401</v>
      </c>
      <c r="L147" s="26"/>
      <c r="M147" s="26"/>
      <c r="N147" s="27"/>
    </row>
    <row r="148" spans="1:14" ht="24.75" customHeight="1">
      <c r="A148" s="31"/>
      <c r="B148" s="32" t="s">
        <v>76</v>
      </c>
      <c r="C148" s="46" t="s">
        <v>77</v>
      </c>
      <c r="D148" s="37" t="s">
        <v>8</v>
      </c>
      <c r="E148" s="35">
        <f t="shared" si="2"/>
        <v>11304433</v>
      </c>
      <c r="F148" s="36"/>
      <c r="G148" s="36"/>
      <c r="H148" s="36"/>
      <c r="I148" s="35">
        <f t="shared" si="3"/>
        <v>11304433</v>
      </c>
      <c r="J148" s="35">
        <v>9459153</v>
      </c>
      <c r="K148" s="35">
        <v>1534098</v>
      </c>
      <c r="L148" s="35">
        <v>311182</v>
      </c>
      <c r="M148" s="35"/>
      <c r="N148" s="27"/>
    </row>
    <row r="149" spans="1:14" ht="24.75" customHeight="1">
      <c r="A149" s="22"/>
      <c r="B149" s="22"/>
      <c r="C149" s="23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>
      <c r="A151" s="28"/>
      <c r="B151" s="28"/>
      <c r="C151" s="29"/>
      <c r="D151" s="24" t="s">
        <v>14</v>
      </c>
      <c r="E151" s="26">
        <f t="shared" si="2"/>
        <v>11304433</v>
      </c>
      <c r="F151" s="30"/>
      <c r="G151" s="30"/>
      <c r="H151" s="30"/>
      <c r="I151" s="26">
        <f t="shared" si="3"/>
        <v>11304433</v>
      </c>
      <c r="J151" s="26">
        <f>SUM(J148,J149)-J150</f>
        <v>9459153</v>
      </c>
      <c r="K151" s="26">
        <f>SUM(K148,K149)-K150</f>
        <v>1534098</v>
      </c>
      <c r="L151" s="26">
        <f>SUM(L148,L149)-L150</f>
        <v>311182</v>
      </c>
      <c r="M151" s="26"/>
      <c r="N151" s="27"/>
    </row>
    <row r="152" spans="1:14" ht="24.75" customHeight="1">
      <c r="A152" s="31"/>
      <c r="B152" s="32" t="s">
        <v>142</v>
      </c>
      <c r="C152" s="84" t="s">
        <v>143</v>
      </c>
      <c r="D152" s="37" t="s">
        <v>8</v>
      </c>
      <c r="E152" s="35">
        <f t="shared" si="2"/>
        <v>185587</v>
      </c>
      <c r="F152" s="36"/>
      <c r="G152" s="36"/>
      <c r="H152" s="36"/>
      <c r="I152" s="35">
        <f t="shared" si="3"/>
        <v>185587</v>
      </c>
      <c r="J152" s="35">
        <v>181187</v>
      </c>
      <c r="K152" s="35">
        <f>3951+449</f>
        <v>4400</v>
      </c>
      <c r="L152" s="35"/>
      <c r="M152" s="26"/>
      <c r="N152" s="27"/>
    </row>
    <row r="153" spans="1:14" ht="24.75" customHeight="1">
      <c r="A153" s="22"/>
      <c r="B153" s="22"/>
      <c r="C153" s="85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>
      <c r="A155" s="28"/>
      <c r="B155" s="28"/>
      <c r="C155" s="29"/>
      <c r="D155" s="24" t="s">
        <v>14</v>
      </c>
      <c r="E155" s="26">
        <f aca="true" t="shared" si="4" ref="E155:E160">SUM(I155,M155)</f>
        <v>185587</v>
      </c>
      <c r="F155" s="30"/>
      <c r="G155" s="30"/>
      <c r="H155" s="30"/>
      <c r="I155" s="26">
        <f>SUM(J155,K155,L155)</f>
        <v>185587</v>
      </c>
      <c r="J155" s="26">
        <f>SUM(J152,J153,)-J154</f>
        <v>181187</v>
      </c>
      <c r="K155" s="26">
        <f>SUM(K152,K153,)-K154</f>
        <v>4400</v>
      </c>
      <c r="L155" s="26"/>
      <c r="M155" s="26"/>
      <c r="N155" s="27"/>
    </row>
    <row r="156" spans="1:14" ht="24.75" customHeight="1">
      <c r="A156" s="31"/>
      <c r="B156" s="32" t="s">
        <v>78</v>
      </c>
      <c r="C156" s="84" t="s">
        <v>79</v>
      </c>
      <c r="D156" s="37" t="s">
        <v>8</v>
      </c>
      <c r="E156" s="35">
        <f t="shared" si="4"/>
        <v>69498</v>
      </c>
      <c r="F156" s="36"/>
      <c r="G156" s="36"/>
      <c r="H156" s="36"/>
      <c r="I156" s="35">
        <f>SUM(J156,K156,L156)</f>
        <v>69498</v>
      </c>
      <c r="J156" s="35"/>
      <c r="K156" s="35">
        <v>69498</v>
      </c>
      <c r="L156" s="35"/>
      <c r="M156" s="26"/>
      <c r="N156" s="27"/>
    </row>
    <row r="157" spans="1:14" ht="24.75" customHeight="1">
      <c r="A157" s="22"/>
      <c r="B157" s="22"/>
      <c r="C157" s="85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>
      <c r="A159" s="28"/>
      <c r="B159" s="28"/>
      <c r="C159" s="29"/>
      <c r="D159" s="24" t="s">
        <v>14</v>
      </c>
      <c r="E159" s="26">
        <f t="shared" si="4"/>
        <v>69498</v>
      </c>
      <c r="F159" s="30"/>
      <c r="G159" s="30"/>
      <c r="H159" s="30"/>
      <c r="I159" s="26">
        <f>SUM(J159,K159,L159)</f>
        <v>69498</v>
      </c>
      <c r="J159" s="26"/>
      <c r="K159" s="26">
        <f>SUM(K156,K157,)-K158</f>
        <v>69498</v>
      </c>
      <c r="L159" s="26"/>
      <c r="M159" s="26"/>
      <c r="N159" s="27"/>
    </row>
    <row r="160" spans="1:14" ht="24.75" customHeight="1">
      <c r="A160" s="31"/>
      <c r="B160" s="32" t="s">
        <v>80</v>
      </c>
      <c r="C160" s="46" t="s">
        <v>16</v>
      </c>
      <c r="D160" s="37" t="s">
        <v>8</v>
      </c>
      <c r="E160" s="35">
        <f t="shared" si="4"/>
        <v>95000</v>
      </c>
      <c r="F160" s="36"/>
      <c r="G160" s="36"/>
      <c r="H160" s="36"/>
      <c r="I160" s="35">
        <f>SUM(J160:K160)</f>
        <v>95000</v>
      </c>
      <c r="J160" s="35"/>
      <c r="K160" s="35">
        <f>92000+3000</f>
        <v>95000</v>
      </c>
      <c r="L160" s="35"/>
      <c r="M160" s="26"/>
      <c r="N160" s="27"/>
    </row>
    <row r="161" spans="1:14" ht="24.75" customHeight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>
      <c r="A163" s="28"/>
      <c r="B163" s="28"/>
      <c r="C163" s="29"/>
      <c r="D163" s="24" t="s">
        <v>14</v>
      </c>
      <c r="E163" s="26">
        <f>SUM(I163,M163)</f>
        <v>95000</v>
      </c>
      <c r="F163" s="30"/>
      <c r="G163" s="30"/>
      <c r="H163" s="30"/>
      <c r="I163" s="26">
        <f>SUM(J163,K163,L163)</f>
        <v>95000</v>
      </c>
      <c r="J163" s="26"/>
      <c r="K163" s="26">
        <f>SUM(K160,K161)-K162</f>
        <v>95000</v>
      </c>
      <c r="L163" s="26"/>
      <c r="M163" s="26"/>
      <c r="N163" s="27"/>
    </row>
    <row r="164" spans="1:14" ht="24.75" customHeight="1">
      <c r="A164" s="31" t="s">
        <v>152</v>
      </c>
      <c r="B164" s="32"/>
      <c r="C164" s="47" t="s">
        <v>153</v>
      </c>
      <c r="D164" s="37" t="s">
        <v>8</v>
      </c>
      <c r="E164" s="38">
        <f>SUM(I164)</f>
        <v>84420</v>
      </c>
      <c r="F164" s="38"/>
      <c r="G164" s="38"/>
      <c r="H164" s="38"/>
      <c r="I164" s="38">
        <f>SUM(J164:L164)</f>
        <v>84420</v>
      </c>
      <c r="J164" s="38"/>
      <c r="K164" s="38">
        <f>SUM(K168)</f>
        <v>84420</v>
      </c>
      <c r="L164" s="38"/>
      <c r="M164" s="38"/>
      <c r="N164" s="27"/>
    </row>
    <row r="165" spans="1:14" ht="24.75" customHeight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>
      <c r="A167" s="22"/>
      <c r="B167" s="22"/>
      <c r="C167" s="23"/>
      <c r="D167" s="37" t="s">
        <v>14</v>
      </c>
      <c r="E167" s="38">
        <f>SUM(I167)</f>
        <v>84420</v>
      </c>
      <c r="F167" s="38"/>
      <c r="G167" s="38"/>
      <c r="H167" s="38"/>
      <c r="I167" s="38">
        <f>SUM(J167:L167)</f>
        <v>84420</v>
      </c>
      <c r="J167" s="38"/>
      <c r="K167" s="38">
        <f>SUM(K171)</f>
        <v>84420</v>
      </c>
      <c r="L167" s="38"/>
      <c r="M167" s="38"/>
      <c r="N167" s="27"/>
    </row>
    <row r="168" spans="1:13" ht="24.75" customHeight="1">
      <c r="A168" s="18"/>
      <c r="B168" s="65" t="s">
        <v>154</v>
      </c>
      <c r="C168" s="107" t="s">
        <v>155</v>
      </c>
      <c r="D168" s="66" t="s">
        <v>8</v>
      </c>
      <c r="E168" s="67">
        <f>SUM(I168)</f>
        <v>84420</v>
      </c>
      <c r="F168" s="68"/>
      <c r="G168" s="68"/>
      <c r="H168" s="68"/>
      <c r="I168" s="67">
        <f>SUM(J168:L168)</f>
        <v>84420</v>
      </c>
      <c r="J168" s="67"/>
      <c r="K168" s="67">
        <v>84420</v>
      </c>
      <c r="L168" s="67"/>
      <c r="M168" s="69"/>
    </row>
    <row r="169" spans="1:13" ht="24.75" customHeight="1">
      <c r="A169" s="70"/>
      <c r="B169" s="70"/>
      <c r="C169" s="108"/>
      <c r="D169" s="66" t="s">
        <v>9</v>
      </c>
      <c r="E169" s="67"/>
      <c r="F169" s="68"/>
      <c r="G169" s="68"/>
      <c r="H169" s="68"/>
      <c r="I169" s="67"/>
      <c r="J169" s="67"/>
      <c r="K169" s="67"/>
      <c r="L169" s="67"/>
      <c r="M169" s="69"/>
    </row>
    <row r="170" spans="1:13" ht="24.75" customHeight="1">
      <c r="A170" s="70"/>
      <c r="B170" s="70"/>
      <c r="C170" s="108"/>
      <c r="D170" s="66" t="s">
        <v>13</v>
      </c>
      <c r="E170" s="67"/>
      <c r="F170" s="68"/>
      <c r="G170" s="68"/>
      <c r="H170" s="68"/>
      <c r="I170" s="67"/>
      <c r="J170" s="67"/>
      <c r="K170" s="67"/>
      <c r="L170" s="67"/>
      <c r="M170" s="69"/>
    </row>
    <row r="171" spans="1:13" ht="24.75" customHeight="1">
      <c r="A171" s="72"/>
      <c r="B171" s="72"/>
      <c r="C171" s="109"/>
      <c r="D171" s="21" t="s">
        <v>14</v>
      </c>
      <c r="E171" s="69">
        <f>SUM(I171)</f>
        <v>84420</v>
      </c>
      <c r="F171" s="74"/>
      <c r="G171" s="74"/>
      <c r="H171" s="74"/>
      <c r="I171" s="69">
        <f>SUM(K171)</f>
        <v>84420</v>
      </c>
      <c r="J171" s="69"/>
      <c r="K171" s="69">
        <f>SUM(K168:K169)</f>
        <v>84420</v>
      </c>
      <c r="L171" s="69"/>
      <c r="M171" s="69"/>
    </row>
    <row r="172" spans="1:14" ht="24.75" customHeight="1">
      <c r="A172" s="31" t="s">
        <v>81</v>
      </c>
      <c r="B172" s="32"/>
      <c r="C172" s="47" t="s">
        <v>17</v>
      </c>
      <c r="D172" s="37" t="s">
        <v>8</v>
      </c>
      <c r="E172" s="38">
        <f>SUM(E176,E180,E184,E188)</f>
        <v>943859</v>
      </c>
      <c r="F172" s="38">
        <f>SUM(F176,F180,F184,F188)</f>
        <v>943459</v>
      </c>
      <c r="G172" s="38"/>
      <c r="H172" s="38"/>
      <c r="I172" s="38">
        <f>SUM(I176,I180,I184,I188)</f>
        <v>943859</v>
      </c>
      <c r="J172" s="38"/>
      <c r="K172" s="38">
        <f>SUM(K176,K180,K184,K188)</f>
        <v>943859</v>
      </c>
      <c r="L172" s="38"/>
      <c r="M172" s="38"/>
      <c r="N172" s="27"/>
    </row>
    <row r="173" spans="1:14" ht="24.75" customHeight="1">
      <c r="A173" s="22"/>
      <c r="B173" s="22"/>
      <c r="C173" s="23"/>
      <c r="D173" s="37" t="s">
        <v>9</v>
      </c>
      <c r="E173" s="38">
        <f>SUM(E177,E181,E185,E189)</f>
        <v>11650</v>
      </c>
      <c r="F173" s="38"/>
      <c r="G173" s="38"/>
      <c r="H173" s="38"/>
      <c r="I173" s="38"/>
      <c r="J173" s="38"/>
      <c r="K173" s="38"/>
      <c r="L173" s="38"/>
      <c r="M173" s="38">
        <f>SUM(M177,M181,M185,M189)</f>
        <v>11650</v>
      </c>
      <c r="N173" s="27"/>
    </row>
    <row r="174" spans="1:14" ht="24.75" customHeight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>
      <c r="A175" s="22"/>
      <c r="B175" s="22"/>
      <c r="C175" s="23"/>
      <c r="D175" s="37" t="s">
        <v>14</v>
      </c>
      <c r="E175" s="38">
        <f>SUM(E179,E183,E187,E191)</f>
        <v>955509</v>
      </c>
      <c r="F175" s="38">
        <f>SUM(F178,F183,F187,F191)</f>
        <v>943459</v>
      </c>
      <c r="G175" s="38"/>
      <c r="H175" s="38"/>
      <c r="I175" s="38">
        <f>SUM(J175:L175)</f>
        <v>943859</v>
      </c>
      <c r="J175" s="38"/>
      <c r="K175" s="38">
        <f>SUM(K179,K183,K187,K191)</f>
        <v>943859</v>
      </c>
      <c r="L175" s="38"/>
      <c r="M175" s="38">
        <f>SUM(M179,M183,M187,M191)</f>
        <v>11650</v>
      </c>
      <c r="N175" s="27"/>
    </row>
    <row r="176" spans="1:13" ht="24.75" customHeight="1">
      <c r="A176" s="18"/>
      <c r="B176" s="80" t="s">
        <v>164</v>
      </c>
      <c r="C176" s="107" t="s">
        <v>165</v>
      </c>
      <c r="D176" s="66" t="s">
        <v>8</v>
      </c>
      <c r="E176" s="68"/>
      <c r="F176" s="68"/>
      <c r="G176" s="68"/>
      <c r="H176" s="68"/>
      <c r="I176" s="68"/>
      <c r="J176" s="68"/>
      <c r="K176" s="68"/>
      <c r="L176" s="68"/>
      <c r="M176" s="74"/>
    </row>
    <row r="177" spans="1:13" ht="24.75" customHeight="1">
      <c r="A177" s="81"/>
      <c r="B177" s="81"/>
      <c r="C177" s="108"/>
      <c r="D177" s="66" t="s">
        <v>9</v>
      </c>
      <c r="E177" s="68">
        <f>SUM(I177,M177)</f>
        <v>11650</v>
      </c>
      <c r="F177" s="68"/>
      <c r="G177" s="68"/>
      <c r="H177" s="68"/>
      <c r="I177" s="68"/>
      <c r="J177" s="68"/>
      <c r="K177" s="68"/>
      <c r="L177" s="68"/>
      <c r="M177" s="74">
        <v>11650</v>
      </c>
    </row>
    <row r="178" spans="1:13" ht="24.75" customHeight="1">
      <c r="A178" s="81"/>
      <c r="B178" s="81"/>
      <c r="C178" s="108"/>
      <c r="D178" s="66" t="s">
        <v>13</v>
      </c>
      <c r="E178" s="68"/>
      <c r="F178" s="68"/>
      <c r="G178" s="68"/>
      <c r="H178" s="68"/>
      <c r="I178" s="68"/>
      <c r="J178" s="68"/>
      <c r="K178" s="68"/>
      <c r="L178" s="68"/>
      <c r="M178" s="74"/>
    </row>
    <row r="179" spans="1:13" ht="24.75" customHeight="1">
      <c r="A179" s="82"/>
      <c r="B179" s="82"/>
      <c r="C179" s="109"/>
      <c r="D179" s="21" t="s">
        <v>14</v>
      </c>
      <c r="E179" s="74">
        <f>SUM(I179,M179)</f>
        <v>11650</v>
      </c>
      <c r="F179" s="74"/>
      <c r="G179" s="74"/>
      <c r="H179" s="74"/>
      <c r="I179" s="74"/>
      <c r="J179" s="74"/>
      <c r="K179" s="74"/>
      <c r="L179" s="74"/>
      <c r="M179" s="74">
        <f>SUM(M176:M177)-M178</f>
        <v>11650</v>
      </c>
    </row>
    <row r="180" spans="1:14" ht="24.75" customHeight="1">
      <c r="A180" s="31"/>
      <c r="B180" s="32" t="s">
        <v>82</v>
      </c>
      <c r="C180" s="104" t="s">
        <v>83</v>
      </c>
      <c r="D180" s="37" t="s">
        <v>8</v>
      </c>
      <c r="E180" s="35">
        <f>SUM(I180)</f>
        <v>943459</v>
      </c>
      <c r="F180" s="36">
        <v>943459</v>
      </c>
      <c r="G180" s="36"/>
      <c r="H180" s="36"/>
      <c r="I180" s="35">
        <f>SUM(J180:K180)</f>
        <v>943459</v>
      </c>
      <c r="J180" s="35"/>
      <c r="K180" s="35">
        <v>943459</v>
      </c>
      <c r="L180" s="35"/>
      <c r="M180" s="26"/>
      <c r="N180" s="27"/>
    </row>
    <row r="181" spans="1:14" ht="24.75" customHeight="1">
      <c r="A181" s="22"/>
      <c r="B181" s="22"/>
      <c r="C181" s="105"/>
      <c r="D181" s="37" t="s">
        <v>9</v>
      </c>
      <c r="E181" s="35"/>
      <c r="F181" s="36"/>
      <c r="G181" s="36"/>
      <c r="H181" s="36"/>
      <c r="I181" s="35"/>
      <c r="J181" s="35"/>
      <c r="K181" s="35"/>
      <c r="L181" s="35"/>
      <c r="M181" s="26"/>
      <c r="N181" s="27"/>
    </row>
    <row r="182" spans="1:14" ht="24.75" customHeight="1">
      <c r="A182" s="22"/>
      <c r="B182" s="22"/>
      <c r="C182" s="105"/>
      <c r="D182" s="37" t="s">
        <v>13</v>
      </c>
      <c r="E182" s="35"/>
      <c r="F182" s="36"/>
      <c r="G182" s="36"/>
      <c r="H182" s="36"/>
      <c r="I182" s="35"/>
      <c r="J182" s="35"/>
      <c r="K182" s="35"/>
      <c r="L182" s="35"/>
      <c r="M182" s="26"/>
      <c r="N182" s="27"/>
    </row>
    <row r="183" spans="1:14" ht="27.75" customHeight="1">
      <c r="A183" s="28"/>
      <c r="B183" s="28"/>
      <c r="C183" s="106"/>
      <c r="D183" s="24" t="s">
        <v>14</v>
      </c>
      <c r="E183" s="26">
        <f>SUM(E180,E181)-E182</f>
        <v>943459</v>
      </c>
      <c r="F183" s="30">
        <f>SUM(F180,F181)-F182</f>
        <v>943459</v>
      </c>
      <c r="G183" s="30"/>
      <c r="H183" s="30"/>
      <c r="I183" s="26">
        <f>SUM(K183)</f>
        <v>943459</v>
      </c>
      <c r="J183" s="26"/>
      <c r="K183" s="26">
        <f>SUM(K180,K181)-K182</f>
        <v>943459</v>
      </c>
      <c r="L183" s="26"/>
      <c r="M183" s="26"/>
      <c r="N183" s="27"/>
    </row>
    <row r="184" spans="1:14" ht="24.75" customHeight="1">
      <c r="A184" s="53"/>
      <c r="B184" s="54" t="s">
        <v>138</v>
      </c>
      <c r="C184" s="101" t="s">
        <v>139</v>
      </c>
      <c r="D184" s="55" t="s">
        <v>8</v>
      </c>
      <c r="E184" s="56"/>
      <c r="F184" s="57"/>
      <c r="G184" s="57"/>
      <c r="H184" s="57"/>
      <c r="I184" s="56"/>
      <c r="J184" s="56"/>
      <c r="K184" s="56"/>
      <c r="L184" s="56"/>
      <c r="M184" s="58"/>
      <c r="N184" s="27"/>
    </row>
    <row r="185" spans="1:14" ht="24.75" customHeight="1">
      <c r="A185" s="59"/>
      <c r="B185" s="59"/>
      <c r="C185" s="102"/>
      <c r="D185" s="55" t="s">
        <v>9</v>
      </c>
      <c r="E185" s="56">
        <f>SUM(I185)</f>
        <v>0</v>
      </c>
      <c r="F185" s="57"/>
      <c r="G185" s="57"/>
      <c r="H185" s="57"/>
      <c r="I185" s="56">
        <f>SUM(K185)</f>
        <v>0</v>
      </c>
      <c r="J185" s="56"/>
      <c r="K185" s="56"/>
      <c r="L185" s="56"/>
      <c r="M185" s="58"/>
      <c r="N185" s="27"/>
    </row>
    <row r="186" spans="1:14" ht="24.75" customHeight="1">
      <c r="A186" s="59"/>
      <c r="B186" s="59"/>
      <c r="C186" s="102"/>
      <c r="D186" s="55" t="s">
        <v>13</v>
      </c>
      <c r="E186" s="56"/>
      <c r="F186" s="57"/>
      <c r="G186" s="57"/>
      <c r="H186" s="57"/>
      <c r="I186" s="56"/>
      <c r="J186" s="56"/>
      <c r="K186" s="56"/>
      <c r="L186" s="56"/>
      <c r="M186" s="58"/>
      <c r="N186" s="27"/>
    </row>
    <row r="187" spans="1:14" ht="24.75" customHeight="1">
      <c r="A187" s="60"/>
      <c r="B187" s="60"/>
      <c r="C187" s="103"/>
      <c r="D187" s="61" t="s">
        <v>14</v>
      </c>
      <c r="E187" s="58">
        <f>SUM(E184,E185)-E186</f>
        <v>0</v>
      </c>
      <c r="F187" s="62">
        <f>SUM(F185)</f>
        <v>0</v>
      </c>
      <c r="G187" s="62"/>
      <c r="H187" s="62"/>
      <c r="I187" s="58">
        <f>SUM(K187)</f>
        <v>0</v>
      </c>
      <c r="J187" s="58"/>
      <c r="K187" s="58">
        <f>SUM(K184,K185)-K186</f>
        <v>0</v>
      </c>
      <c r="L187" s="58"/>
      <c r="M187" s="58"/>
      <c r="N187" s="27"/>
    </row>
    <row r="188" spans="1:14" ht="24.75" customHeight="1">
      <c r="A188" s="31"/>
      <c r="B188" s="32" t="s">
        <v>132</v>
      </c>
      <c r="C188" s="104" t="s">
        <v>133</v>
      </c>
      <c r="D188" s="37" t="s">
        <v>8</v>
      </c>
      <c r="E188" s="35">
        <f>SUM(I188)</f>
        <v>400</v>
      </c>
      <c r="F188" s="36"/>
      <c r="G188" s="36"/>
      <c r="H188" s="36"/>
      <c r="I188" s="35">
        <f>SUM(J188:K188)</f>
        <v>400</v>
      </c>
      <c r="J188" s="35"/>
      <c r="K188" s="35">
        <v>400</v>
      </c>
      <c r="L188" s="35"/>
      <c r="M188" s="26"/>
      <c r="N188" s="27"/>
    </row>
    <row r="189" spans="1:14" ht="24.75" customHeight="1">
      <c r="A189" s="22"/>
      <c r="B189" s="22"/>
      <c r="C189" s="105"/>
      <c r="D189" s="37" t="s">
        <v>9</v>
      </c>
      <c r="E189" s="35"/>
      <c r="F189" s="36"/>
      <c r="G189" s="36"/>
      <c r="H189" s="36"/>
      <c r="I189" s="35"/>
      <c r="J189" s="35"/>
      <c r="K189" s="35"/>
      <c r="L189" s="35"/>
      <c r="M189" s="26"/>
      <c r="N189" s="27"/>
    </row>
    <row r="190" spans="1:14" ht="24.75" customHeight="1">
      <c r="A190" s="22"/>
      <c r="B190" s="22"/>
      <c r="C190" s="105"/>
      <c r="D190" s="37" t="s">
        <v>13</v>
      </c>
      <c r="E190" s="35"/>
      <c r="F190" s="36"/>
      <c r="G190" s="36"/>
      <c r="H190" s="36"/>
      <c r="I190" s="35"/>
      <c r="J190" s="35"/>
      <c r="K190" s="35"/>
      <c r="L190" s="35"/>
      <c r="M190" s="26"/>
      <c r="N190" s="27"/>
    </row>
    <row r="191" spans="1:14" ht="24.75" customHeight="1">
      <c r="A191" s="28"/>
      <c r="B191" s="28"/>
      <c r="C191" s="106"/>
      <c r="D191" s="24" t="s">
        <v>14</v>
      </c>
      <c r="E191" s="26">
        <f>SUM(E188,E189)-E190</f>
        <v>400</v>
      </c>
      <c r="F191" s="30"/>
      <c r="G191" s="30"/>
      <c r="H191" s="30"/>
      <c r="I191" s="26">
        <f>SUM(K191)</f>
        <v>400</v>
      </c>
      <c r="J191" s="26"/>
      <c r="K191" s="26">
        <f>SUM(K188,K189)-K190</f>
        <v>400</v>
      </c>
      <c r="L191" s="26"/>
      <c r="M191" s="26"/>
      <c r="N191" s="27"/>
    </row>
    <row r="192" spans="1:14" ht="24.75" customHeight="1">
      <c r="A192" s="31" t="s">
        <v>125</v>
      </c>
      <c r="B192" s="32"/>
      <c r="C192" s="47" t="s">
        <v>126</v>
      </c>
      <c r="D192" s="37" t="s">
        <v>8</v>
      </c>
      <c r="E192" s="38">
        <f>SUM(I192,M192)</f>
        <v>2567965</v>
      </c>
      <c r="F192" s="38"/>
      <c r="G192" s="38"/>
      <c r="H192" s="38"/>
      <c r="I192" s="38">
        <f>SUM(J192:L192)</f>
        <v>2567965</v>
      </c>
      <c r="J192" s="38">
        <f>SUM(J196,J200,J208,J212,J216,J220)</f>
        <v>947035</v>
      </c>
      <c r="K192" s="38">
        <f>SUM(K196,K200,K204,K208,K212,K216,K220)</f>
        <v>1512958</v>
      </c>
      <c r="L192" s="38">
        <f>SUM(L196,L200,L204,L208,L212,L216,L220)</f>
        <v>107972</v>
      </c>
      <c r="M192" s="38"/>
      <c r="N192" s="27"/>
    </row>
    <row r="193" spans="1:14" ht="24.75" customHeight="1">
      <c r="A193" s="22"/>
      <c r="B193" s="22"/>
      <c r="C193" s="23"/>
      <c r="D193" s="37" t="s">
        <v>9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27"/>
    </row>
    <row r="194" spans="1:14" ht="24.75" customHeight="1">
      <c r="A194" s="22"/>
      <c r="B194" s="22"/>
      <c r="C194" s="23"/>
      <c r="D194" s="37" t="s">
        <v>13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27"/>
    </row>
    <row r="195" spans="1:14" ht="24.75" customHeight="1">
      <c r="A195" s="22"/>
      <c r="B195" s="22"/>
      <c r="C195" s="23"/>
      <c r="D195" s="37" t="s">
        <v>14</v>
      </c>
      <c r="E195" s="38">
        <f>SUM(I195,M195)</f>
        <v>2567965</v>
      </c>
      <c r="F195" s="38"/>
      <c r="G195" s="38"/>
      <c r="H195" s="38"/>
      <c r="I195" s="38">
        <f>SUM(J195:L195)</f>
        <v>2567965</v>
      </c>
      <c r="J195" s="38">
        <f>SUM(J199,J203,J211,J215,J219,J223)</f>
        <v>947035</v>
      </c>
      <c r="K195" s="38">
        <f>SUM(K199,K203,K207,K211,K215,K219,K223)</f>
        <v>1512958</v>
      </c>
      <c r="L195" s="38">
        <f>SUM(L199,L203,L207,L211,L215,L219,L223)</f>
        <v>107972</v>
      </c>
      <c r="M195" s="38"/>
      <c r="N195" s="27"/>
    </row>
    <row r="196" spans="1:14" ht="24.75" customHeight="1">
      <c r="A196" s="31"/>
      <c r="B196" s="32" t="s">
        <v>127</v>
      </c>
      <c r="C196" s="84" t="s">
        <v>117</v>
      </c>
      <c r="D196" s="37" t="s">
        <v>8</v>
      </c>
      <c r="E196" s="35">
        <f>SUM(M196,I196)</f>
        <v>1380427</v>
      </c>
      <c r="F196" s="36"/>
      <c r="G196" s="36"/>
      <c r="H196" s="36"/>
      <c r="I196" s="35">
        <f>SUM(J196:L196)</f>
        <v>1380427</v>
      </c>
      <c r="J196" s="35">
        <v>736824</v>
      </c>
      <c r="K196" s="35">
        <v>563176</v>
      </c>
      <c r="L196" s="35">
        <v>80427</v>
      </c>
      <c r="M196" s="26"/>
      <c r="N196" s="27"/>
    </row>
    <row r="197" spans="1:14" ht="24.75" customHeight="1">
      <c r="A197" s="22"/>
      <c r="B197" s="22"/>
      <c r="C197" s="85"/>
      <c r="D197" s="37" t="s">
        <v>9</v>
      </c>
      <c r="E197" s="35"/>
      <c r="F197" s="36"/>
      <c r="G197" s="36"/>
      <c r="H197" s="36"/>
      <c r="I197" s="35"/>
      <c r="J197" s="35"/>
      <c r="K197" s="35"/>
      <c r="L197" s="35"/>
      <c r="M197" s="26"/>
      <c r="N197" s="27"/>
    </row>
    <row r="198" spans="1:14" ht="24.75" customHeight="1">
      <c r="A198" s="22"/>
      <c r="B198" s="22"/>
      <c r="C198" s="23"/>
      <c r="D198" s="37" t="s">
        <v>13</v>
      </c>
      <c r="E198" s="35"/>
      <c r="F198" s="36"/>
      <c r="G198" s="36"/>
      <c r="H198" s="36"/>
      <c r="I198" s="35"/>
      <c r="J198" s="35"/>
      <c r="K198" s="35"/>
      <c r="L198" s="35"/>
      <c r="M198" s="26"/>
      <c r="N198" s="27"/>
    </row>
    <row r="199" spans="1:14" ht="24.75" customHeight="1">
      <c r="A199" s="28"/>
      <c r="B199" s="28"/>
      <c r="C199" s="29"/>
      <c r="D199" s="24" t="s">
        <v>14</v>
      </c>
      <c r="E199" s="26">
        <f>SUM(E196,E197)-E198</f>
        <v>1380427</v>
      </c>
      <c r="F199" s="30"/>
      <c r="G199" s="30"/>
      <c r="H199" s="30"/>
      <c r="I199" s="26">
        <f>SUM(I196,I197)-I198</f>
        <v>1380427</v>
      </c>
      <c r="J199" s="26">
        <f>SUM(J196:J197)-J198</f>
        <v>736824</v>
      </c>
      <c r="K199" s="26">
        <f>SUM(K196:K197)-K198</f>
        <v>563176</v>
      </c>
      <c r="L199" s="26">
        <f>SUM(L196:L197)-L198</f>
        <v>80427</v>
      </c>
      <c r="M199" s="26"/>
      <c r="N199" s="27"/>
    </row>
    <row r="200" spans="1:14" ht="24.75" customHeight="1">
      <c r="A200" s="31"/>
      <c r="B200" s="32" t="s">
        <v>128</v>
      </c>
      <c r="C200" s="46" t="s">
        <v>85</v>
      </c>
      <c r="D200" s="37" t="s">
        <v>8</v>
      </c>
      <c r="E200" s="35">
        <f>SUM(M200,I200)</f>
        <v>927545</v>
      </c>
      <c r="F200" s="36"/>
      <c r="G200" s="36"/>
      <c r="H200" s="36"/>
      <c r="I200" s="35">
        <f>SUM(J200:L200)</f>
        <v>927545</v>
      </c>
      <c r="J200" s="35"/>
      <c r="K200" s="35">
        <v>900000</v>
      </c>
      <c r="L200" s="35">
        <v>27545</v>
      </c>
      <c r="M200" s="26"/>
      <c r="N200" s="27"/>
    </row>
    <row r="201" spans="1:14" ht="24.75" customHeight="1">
      <c r="A201" s="22"/>
      <c r="B201" s="22"/>
      <c r="C201" s="23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ht="24.75" customHeight="1">
      <c r="A202" s="22"/>
      <c r="B202" s="22"/>
      <c r="C202" s="23"/>
      <c r="D202" s="37" t="s">
        <v>13</v>
      </c>
      <c r="E202" s="35"/>
      <c r="F202" s="36"/>
      <c r="G202" s="36"/>
      <c r="H202" s="36"/>
      <c r="I202" s="35"/>
      <c r="J202" s="35"/>
      <c r="K202" s="35"/>
      <c r="L202" s="35"/>
      <c r="M202" s="26"/>
      <c r="N202" s="27"/>
    </row>
    <row r="203" spans="1:14" ht="24.75" customHeight="1">
      <c r="A203" s="28"/>
      <c r="B203" s="28"/>
      <c r="C203" s="29"/>
      <c r="D203" s="24" t="s">
        <v>14</v>
      </c>
      <c r="E203" s="26">
        <f>SUM(E200,E201)-E202</f>
        <v>927545</v>
      </c>
      <c r="F203" s="30"/>
      <c r="G203" s="30"/>
      <c r="H203" s="30"/>
      <c r="I203" s="26">
        <f>SUM(I200,I201)-I202</f>
        <v>927545</v>
      </c>
      <c r="J203" s="26"/>
      <c r="K203" s="26">
        <f>SUM(K200,K201)-K202</f>
        <v>900000</v>
      </c>
      <c r="L203" s="26">
        <f>SUM(L200,L201)-L202</f>
        <v>27545</v>
      </c>
      <c r="M203" s="26"/>
      <c r="N203" s="27"/>
    </row>
    <row r="204" spans="1:14" ht="24.75" customHeight="1">
      <c r="A204" s="53"/>
      <c r="B204" s="54" t="s">
        <v>135</v>
      </c>
      <c r="C204" s="99" t="s">
        <v>136</v>
      </c>
      <c r="D204" s="55" t="s">
        <v>8</v>
      </c>
      <c r="E204" s="56">
        <f>SUM(I204)</f>
        <v>0</v>
      </c>
      <c r="F204" s="57"/>
      <c r="G204" s="57"/>
      <c r="H204" s="57"/>
      <c r="I204" s="56">
        <f>SUM(J204:L204)</f>
        <v>0</v>
      </c>
      <c r="J204" s="56"/>
      <c r="K204" s="56"/>
      <c r="L204" s="56"/>
      <c r="M204" s="58"/>
      <c r="N204" s="27"/>
    </row>
    <row r="205" spans="1:14" ht="24.75" customHeight="1">
      <c r="A205" s="59"/>
      <c r="B205" s="59"/>
      <c r="C205" s="100"/>
      <c r="D205" s="55" t="s">
        <v>9</v>
      </c>
      <c r="E205" s="56"/>
      <c r="F205" s="57"/>
      <c r="G205" s="57"/>
      <c r="H205" s="57"/>
      <c r="I205" s="56"/>
      <c r="J205" s="56"/>
      <c r="K205" s="56"/>
      <c r="L205" s="56"/>
      <c r="M205" s="58"/>
      <c r="N205" s="27"/>
    </row>
    <row r="206" spans="1:14" ht="24.75" customHeight="1">
      <c r="A206" s="59"/>
      <c r="B206" s="59"/>
      <c r="C206" s="63"/>
      <c r="D206" s="55" t="s">
        <v>13</v>
      </c>
      <c r="E206" s="56"/>
      <c r="F206" s="57"/>
      <c r="G206" s="57"/>
      <c r="H206" s="57"/>
      <c r="I206" s="56"/>
      <c r="J206" s="56"/>
      <c r="K206" s="56"/>
      <c r="L206" s="56"/>
      <c r="M206" s="58"/>
      <c r="N206" s="27"/>
    </row>
    <row r="207" spans="1:14" ht="24.75" customHeight="1">
      <c r="A207" s="60"/>
      <c r="B207" s="60"/>
      <c r="C207" s="64"/>
      <c r="D207" s="61" t="s">
        <v>14</v>
      </c>
      <c r="E207" s="58">
        <f>SUM(E204,E205)-E206</f>
        <v>0</v>
      </c>
      <c r="F207" s="62">
        <f>SUM(F204,F205)-F206</f>
        <v>0</v>
      </c>
      <c r="G207" s="62"/>
      <c r="H207" s="62"/>
      <c r="I207" s="58">
        <f>SUM(I204,I205)-I206</f>
        <v>0</v>
      </c>
      <c r="J207" s="58"/>
      <c r="K207" s="58">
        <f>SUM(K204,K205)-K206</f>
        <v>0</v>
      </c>
      <c r="L207" s="58"/>
      <c r="M207" s="58"/>
      <c r="N207" s="27"/>
    </row>
    <row r="208" spans="1:14" ht="24.75" customHeight="1">
      <c r="A208" s="18"/>
      <c r="B208" s="65" t="s">
        <v>149</v>
      </c>
      <c r="C208" s="84" t="s">
        <v>79</v>
      </c>
      <c r="D208" s="66" t="s">
        <v>8</v>
      </c>
      <c r="E208" s="67">
        <f>SUM(M208,I208)</f>
        <v>5000</v>
      </c>
      <c r="F208" s="68"/>
      <c r="G208" s="68"/>
      <c r="H208" s="68"/>
      <c r="I208" s="67">
        <f>SUM(J208:L208)</f>
        <v>5000</v>
      </c>
      <c r="J208" s="67"/>
      <c r="K208" s="67">
        <v>5000</v>
      </c>
      <c r="L208" s="67"/>
      <c r="M208" s="69"/>
      <c r="N208" s="27"/>
    </row>
    <row r="209" spans="1:14" ht="24.75" customHeight="1">
      <c r="A209" s="70"/>
      <c r="B209" s="70"/>
      <c r="C209" s="85"/>
      <c r="D209" s="66" t="s">
        <v>9</v>
      </c>
      <c r="E209" s="67"/>
      <c r="F209" s="68"/>
      <c r="G209" s="68"/>
      <c r="H209" s="68"/>
      <c r="I209" s="67"/>
      <c r="J209" s="67"/>
      <c r="K209" s="67"/>
      <c r="L209" s="67"/>
      <c r="M209" s="69"/>
      <c r="N209" s="27"/>
    </row>
    <row r="210" spans="1:14" ht="24.75" customHeight="1">
      <c r="A210" s="70"/>
      <c r="B210" s="70"/>
      <c r="C210" s="71"/>
      <c r="D210" s="66" t="s">
        <v>13</v>
      </c>
      <c r="E210" s="67"/>
      <c r="F210" s="68"/>
      <c r="G210" s="68"/>
      <c r="H210" s="68"/>
      <c r="I210" s="67"/>
      <c r="J210" s="67"/>
      <c r="K210" s="67"/>
      <c r="L210" s="67"/>
      <c r="M210" s="69"/>
      <c r="N210" s="27"/>
    </row>
    <row r="211" spans="1:14" ht="24.75" customHeight="1">
      <c r="A211" s="72"/>
      <c r="B211" s="72"/>
      <c r="C211" s="73"/>
      <c r="D211" s="21" t="s">
        <v>14</v>
      </c>
      <c r="E211" s="69">
        <f>SUM(E208,E209)-E210</f>
        <v>5000</v>
      </c>
      <c r="F211" s="74"/>
      <c r="G211" s="74"/>
      <c r="H211" s="74"/>
      <c r="I211" s="69">
        <f>SUM(I208,I209)-I210</f>
        <v>5000</v>
      </c>
      <c r="J211" s="69"/>
      <c r="K211" s="69">
        <f>SUM(K208,K209,)-K210</f>
        <v>5000</v>
      </c>
      <c r="L211" s="69"/>
      <c r="M211" s="69"/>
      <c r="N211" s="27"/>
    </row>
    <row r="212" spans="1:14" ht="24.75" customHeight="1">
      <c r="A212" s="31"/>
      <c r="B212" s="32" t="s">
        <v>129</v>
      </c>
      <c r="C212" s="84" t="s">
        <v>87</v>
      </c>
      <c r="D212" s="37" t="s">
        <v>8</v>
      </c>
      <c r="E212" s="35">
        <f>SUM(M212,I212)</f>
        <v>238000</v>
      </c>
      <c r="F212" s="36"/>
      <c r="G212" s="36"/>
      <c r="H212" s="36"/>
      <c r="I212" s="35">
        <f>SUM(J212:K212)</f>
        <v>238000</v>
      </c>
      <c r="J212" s="35">
        <v>199261</v>
      </c>
      <c r="K212" s="35">
        <f>34600+4139</f>
        <v>38739</v>
      </c>
      <c r="L212" s="35"/>
      <c r="M212" s="26"/>
      <c r="N212" s="27"/>
    </row>
    <row r="213" spans="1:14" ht="24.75" customHeight="1">
      <c r="A213" s="22"/>
      <c r="B213" s="22"/>
      <c r="C213" s="85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ht="24.75" customHeight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>
      <c r="A215" s="28"/>
      <c r="B215" s="28"/>
      <c r="C215" s="29"/>
      <c r="D215" s="24" t="s">
        <v>14</v>
      </c>
      <c r="E215" s="26">
        <f>SUM(E212,E213)-E214</f>
        <v>238000</v>
      </c>
      <c r="F215" s="30"/>
      <c r="G215" s="30"/>
      <c r="H215" s="30"/>
      <c r="I215" s="26">
        <f>SUM(I212,I213)-I214</f>
        <v>238000</v>
      </c>
      <c r="J215" s="26">
        <f>SUM(J212,J213)-J214</f>
        <v>199261</v>
      </c>
      <c r="K215" s="26">
        <f>SUM(K212,K213)-K214</f>
        <v>38739</v>
      </c>
      <c r="L215" s="26"/>
      <c r="M215" s="26"/>
      <c r="N215" s="27"/>
    </row>
    <row r="216" spans="1:14" ht="24.75" customHeight="1">
      <c r="A216" s="18"/>
      <c r="B216" s="65" t="s">
        <v>150</v>
      </c>
      <c r="C216" s="84" t="s">
        <v>151</v>
      </c>
      <c r="D216" s="66" t="s">
        <v>8</v>
      </c>
      <c r="E216" s="67">
        <f>SUM(M216,I216)</f>
        <v>12698</v>
      </c>
      <c r="F216" s="68"/>
      <c r="G216" s="68"/>
      <c r="H216" s="68"/>
      <c r="I216" s="67">
        <f>SUM(J216:L216)</f>
        <v>12698</v>
      </c>
      <c r="J216" s="67">
        <v>10950</v>
      </c>
      <c r="K216" s="67">
        <v>1748</v>
      </c>
      <c r="L216" s="67"/>
      <c r="M216" s="69"/>
      <c r="N216" s="27"/>
    </row>
    <row r="217" spans="1:14" ht="24.75" customHeight="1">
      <c r="A217" s="70"/>
      <c r="B217" s="70"/>
      <c r="C217" s="85"/>
      <c r="D217" s="66" t="s">
        <v>9</v>
      </c>
      <c r="E217" s="67"/>
      <c r="F217" s="68"/>
      <c r="G217" s="68"/>
      <c r="H217" s="68"/>
      <c r="I217" s="67"/>
      <c r="J217" s="67"/>
      <c r="K217" s="67"/>
      <c r="L217" s="67"/>
      <c r="M217" s="69"/>
      <c r="N217" s="27"/>
    </row>
    <row r="218" spans="1:14" ht="24.75" customHeight="1">
      <c r="A218" s="70"/>
      <c r="B218" s="70"/>
      <c r="C218" s="71"/>
      <c r="D218" s="66" t="s">
        <v>13</v>
      </c>
      <c r="E218" s="67"/>
      <c r="F218" s="68"/>
      <c r="G218" s="68"/>
      <c r="H218" s="68"/>
      <c r="I218" s="67"/>
      <c r="J218" s="67"/>
      <c r="K218" s="67"/>
      <c r="L218" s="67"/>
      <c r="M218" s="69"/>
      <c r="N218" s="27"/>
    </row>
    <row r="219" spans="1:14" ht="24.75" customHeight="1">
      <c r="A219" s="72"/>
      <c r="B219" s="72"/>
      <c r="C219" s="73"/>
      <c r="D219" s="21" t="s">
        <v>14</v>
      </c>
      <c r="E219" s="69">
        <f>SUM(E216,E217)-E218</f>
        <v>12698</v>
      </c>
      <c r="F219" s="74"/>
      <c r="G219" s="74"/>
      <c r="H219" s="74"/>
      <c r="I219" s="69">
        <f>SUM(I216,I217)-I218</f>
        <v>12698</v>
      </c>
      <c r="J219" s="69">
        <f>SUM(J216,J217)-J218</f>
        <v>10950</v>
      </c>
      <c r="K219" s="69">
        <f>SUM(K216,K217)-K218</f>
        <v>1748</v>
      </c>
      <c r="L219" s="69"/>
      <c r="M219" s="69"/>
      <c r="N219" s="27"/>
    </row>
    <row r="220" spans="1:14" ht="24.75" customHeight="1">
      <c r="A220" s="31"/>
      <c r="B220" s="32" t="s">
        <v>131</v>
      </c>
      <c r="C220" s="84" t="s">
        <v>16</v>
      </c>
      <c r="D220" s="37" t="s">
        <v>8</v>
      </c>
      <c r="E220" s="35">
        <f>SUM(M220,I220)</f>
        <v>4295</v>
      </c>
      <c r="F220" s="36"/>
      <c r="G220" s="36"/>
      <c r="H220" s="36"/>
      <c r="I220" s="35">
        <f>SUM(J220:L220)</f>
        <v>4295</v>
      </c>
      <c r="J220" s="35"/>
      <c r="K220" s="35">
        <v>4295</v>
      </c>
      <c r="L220" s="35"/>
      <c r="M220" s="26"/>
      <c r="N220" s="27"/>
    </row>
    <row r="221" spans="1:14" ht="24.75" customHeight="1">
      <c r="A221" s="22"/>
      <c r="B221" s="22"/>
      <c r="C221" s="85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ht="24.75" customHeight="1">
      <c r="A222" s="22"/>
      <c r="B222" s="22"/>
      <c r="C222" s="23"/>
      <c r="D222" s="37" t="s">
        <v>13</v>
      </c>
      <c r="E222" s="35"/>
      <c r="F222" s="36"/>
      <c r="G222" s="36"/>
      <c r="H222" s="36"/>
      <c r="I222" s="35"/>
      <c r="J222" s="35"/>
      <c r="K222" s="35"/>
      <c r="L222" s="35"/>
      <c r="M222" s="26"/>
      <c r="N222" s="27"/>
    </row>
    <row r="223" spans="1:14" ht="24.75" customHeight="1">
      <c r="A223" s="28"/>
      <c r="B223" s="28"/>
      <c r="C223" s="29"/>
      <c r="D223" s="24" t="s">
        <v>14</v>
      </c>
      <c r="E223" s="26">
        <f>SUM(E220,E221)-E222</f>
        <v>4295</v>
      </c>
      <c r="F223" s="30"/>
      <c r="G223" s="30"/>
      <c r="H223" s="30"/>
      <c r="I223" s="26">
        <f>SUM(I220,I221)-I222</f>
        <v>4295</v>
      </c>
      <c r="J223" s="26"/>
      <c r="K223" s="26">
        <f>SUM(K220,K221,K222)-K222</f>
        <v>4295</v>
      </c>
      <c r="L223" s="26"/>
      <c r="M223" s="26"/>
      <c r="N223" s="27"/>
    </row>
    <row r="224" spans="1:14" ht="24.75" customHeight="1">
      <c r="A224" s="31" t="s">
        <v>84</v>
      </c>
      <c r="B224" s="32"/>
      <c r="C224" s="97" t="s">
        <v>130</v>
      </c>
      <c r="D224" s="37" t="s">
        <v>8</v>
      </c>
      <c r="E224" s="38">
        <f>SUM(E228,E232,E236,E240,E244)</f>
        <v>1256457</v>
      </c>
      <c r="F224" s="38">
        <f>SUM(F232,F236,F240,F244)</f>
        <v>84500</v>
      </c>
      <c r="G224" s="38"/>
      <c r="H224" s="38"/>
      <c r="I224" s="38">
        <f>SUM(J224:L224)</f>
        <v>1252457</v>
      </c>
      <c r="J224" s="38">
        <f>SUM(J228,J232,J236,J240,J244)</f>
        <v>1057470</v>
      </c>
      <c r="K224" s="38">
        <f>SUM(K228,K232,K236,K240,K244)</f>
        <v>179987</v>
      </c>
      <c r="L224" s="38">
        <f>SUM(L228,L232,L236,L240,L244)</f>
        <v>15000</v>
      </c>
      <c r="M224" s="38">
        <f>SUM(M232,M236,M240,M244)</f>
        <v>4000</v>
      </c>
      <c r="N224" s="27"/>
    </row>
    <row r="225" spans="1:14" ht="24.75" customHeight="1">
      <c r="A225" s="22"/>
      <c r="B225" s="22"/>
      <c r="C225" s="98"/>
      <c r="D225" s="37" t="s">
        <v>9</v>
      </c>
      <c r="E225" s="38"/>
      <c r="F225" s="38"/>
      <c r="G225" s="38"/>
      <c r="H225" s="38"/>
      <c r="I225" s="38"/>
      <c r="J225" s="38"/>
      <c r="K225" s="38"/>
      <c r="L225" s="38"/>
      <c r="M225" s="25"/>
      <c r="N225" s="27"/>
    </row>
    <row r="226" spans="1:14" ht="24.75" customHeight="1">
      <c r="A226" s="22"/>
      <c r="B226" s="22"/>
      <c r="C226" s="23"/>
      <c r="D226" s="37" t="s">
        <v>13</v>
      </c>
      <c r="E226" s="38"/>
      <c r="F226" s="38"/>
      <c r="G226" s="38"/>
      <c r="H226" s="38"/>
      <c r="I226" s="38"/>
      <c r="J226" s="38"/>
      <c r="K226" s="38"/>
      <c r="L226" s="38"/>
      <c r="M226" s="25"/>
      <c r="N226" s="27"/>
    </row>
    <row r="227" spans="1:14" ht="24.75" customHeight="1">
      <c r="A227" s="28"/>
      <c r="B227" s="28"/>
      <c r="C227" s="29"/>
      <c r="D227" s="24" t="s">
        <v>14</v>
      </c>
      <c r="E227" s="38">
        <f>SUM(E231,E235,E239,E243,E247)</f>
        <v>1256457</v>
      </c>
      <c r="F227" s="25">
        <f>SUM(F235,F239,F243,F247)</f>
        <v>84500</v>
      </c>
      <c r="G227" s="25" t="s">
        <v>159</v>
      </c>
      <c r="H227" s="25"/>
      <c r="I227" s="25">
        <f>SUM(J227:L227)</f>
        <v>1252457</v>
      </c>
      <c r="J227" s="38">
        <f>SUM(J231,J235,J239,J243,J247)</f>
        <v>1057470</v>
      </c>
      <c r="K227" s="38">
        <f>SUM(K231,K235,K239,K243,K247)</f>
        <v>179987</v>
      </c>
      <c r="L227" s="38">
        <f>SUM(L231,L235,L239,L243,L247)</f>
        <v>15000</v>
      </c>
      <c r="M227" s="38">
        <f>SUM(M235,M239,M243,M247)</f>
        <v>4000</v>
      </c>
      <c r="N227" s="27"/>
    </row>
    <row r="228" spans="1:13" ht="24.75" customHeight="1">
      <c r="A228" s="18"/>
      <c r="B228" s="65" t="s">
        <v>144</v>
      </c>
      <c r="C228" s="86" t="s">
        <v>145</v>
      </c>
      <c r="D228" s="66" t="s">
        <v>8</v>
      </c>
      <c r="E228" s="67">
        <f>SUM(M228,I228)</f>
        <v>15000</v>
      </c>
      <c r="F228" s="68"/>
      <c r="G228" s="68"/>
      <c r="H228" s="68"/>
      <c r="I228" s="67">
        <f>SUM(J228:L228)</f>
        <v>15000</v>
      </c>
      <c r="J228" s="67"/>
      <c r="K228" s="67"/>
      <c r="L228" s="67">
        <v>15000</v>
      </c>
      <c r="M228" s="69"/>
    </row>
    <row r="229" spans="1:13" ht="24.75" customHeight="1">
      <c r="A229" s="70"/>
      <c r="B229" s="70"/>
      <c r="C229" s="87"/>
      <c r="D229" s="66" t="s">
        <v>9</v>
      </c>
      <c r="E229" s="67"/>
      <c r="F229" s="68"/>
      <c r="G229" s="68"/>
      <c r="H229" s="68"/>
      <c r="I229" s="67"/>
      <c r="J229" s="67"/>
      <c r="K229" s="67"/>
      <c r="L229" s="67"/>
      <c r="M229" s="69"/>
    </row>
    <row r="230" spans="1:13" ht="24.75" customHeight="1">
      <c r="A230" s="70"/>
      <c r="B230" s="70"/>
      <c r="C230" s="71"/>
      <c r="D230" s="66" t="s">
        <v>13</v>
      </c>
      <c r="E230" s="67"/>
      <c r="F230" s="68"/>
      <c r="G230" s="68"/>
      <c r="H230" s="68"/>
      <c r="I230" s="67"/>
      <c r="J230" s="67"/>
      <c r="K230" s="67"/>
      <c r="L230" s="67"/>
      <c r="M230" s="69"/>
    </row>
    <row r="231" spans="1:13" ht="24.75" customHeight="1">
      <c r="A231" s="72"/>
      <c r="B231" s="72"/>
      <c r="C231" s="73"/>
      <c r="D231" s="21" t="s">
        <v>14</v>
      </c>
      <c r="E231" s="69">
        <f>SUM(E228,E229)-E230</f>
        <v>15000</v>
      </c>
      <c r="F231" s="69"/>
      <c r="G231" s="74"/>
      <c r="H231" s="74"/>
      <c r="I231" s="69">
        <f>SUM(I228,I229)-I230</f>
        <v>15000</v>
      </c>
      <c r="J231" s="69"/>
      <c r="K231" s="69"/>
      <c r="L231" s="69">
        <f>SUM(L228:L229)</f>
        <v>15000</v>
      </c>
      <c r="M231" s="69"/>
    </row>
    <row r="232" spans="1:14" ht="24.75" customHeight="1">
      <c r="A232" s="31"/>
      <c r="B232" s="32" t="s">
        <v>86</v>
      </c>
      <c r="C232" s="84" t="s">
        <v>158</v>
      </c>
      <c r="D232" s="37" t="s">
        <v>8</v>
      </c>
      <c r="E232" s="35">
        <f>SUM(M232,I232)</f>
        <v>112630</v>
      </c>
      <c r="F232" s="36">
        <v>84500</v>
      </c>
      <c r="G232" s="36"/>
      <c r="H232" s="36"/>
      <c r="I232" s="35">
        <f>SUM(J232:L232)</f>
        <v>112630</v>
      </c>
      <c r="J232" s="35">
        <v>88396</v>
      </c>
      <c r="K232" s="35">
        <v>24234</v>
      </c>
      <c r="L232" s="35"/>
      <c r="M232" s="26"/>
      <c r="N232" s="27"/>
    </row>
    <row r="233" spans="1:14" ht="24.75" customHeight="1">
      <c r="A233" s="22"/>
      <c r="B233" s="22"/>
      <c r="C233" s="85"/>
      <c r="D233" s="37" t="s">
        <v>9</v>
      </c>
      <c r="E233" s="35"/>
      <c r="F233" s="36"/>
      <c r="G233" s="36"/>
      <c r="H233" s="36"/>
      <c r="I233" s="35"/>
      <c r="J233" s="35"/>
      <c r="K233" s="35"/>
      <c r="L233" s="35"/>
      <c r="M233" s="26"/>
      <c r="N233" s="27"/>
    </row>
    <row r="234" spans="1:14" ht="24.75" customHeight="1">
      <c r="A234" s="22"/>
      <c r="B234" s="22"/>
      <c r="C234" s="23"/>
      <c r="D234" s="37" t="s">
        <v>13</v>
      </c>
      <c r="E234" s="35"/>
      <c r="F234" s="36"/>
      <c r="G234" s="36"/>
      <c r="H234" s="36"/>
      <c r="I234" s="35"/>
      <c r="J234" s="35"/>
      <c r="K234" s="35"/>
      <c r="L234" s="35"/>
      <c r="M234" s="26"/>
      <c r="N234" s="27"/>
    </row>
    <row r="235" spans="1:14" ht="24.75" customHeight="1">
      <c r="A235" s="28"/>
      <c r="B235" s="28"/>
      <c r="C235" s="29"/>
      <c r="D235" s="24" t="s">
        <v>14</v>
      </c>
      <c r="E235" s="26">
        <f>SUM(E232,E233)-E234</f>
        <v>112630</v>
      </c>
      <c r="F235" s="26">
        <f>SUM(F232,F233)-F234</f>
        <v>84500</v>
      </c>
      <c r="G235" s="30"/>
      <c r="H235" s="30"/>
      <c r="I235" s="26">
        <f>SUM(I232,I233)-I234</f>
        <v>112630</v>
      </c>
      <c r="J235" s="26">
        <f>SUM(J232,J233)-J234</f>
        <v>88396</v>
      </c>
      <c r="K235" s="26">
        <f>SUM(K232,K233,)-K234</f>
        <v>24234</v>
      </c>
      <c r="L235" s="26"/>
      <c r="M235" s="26"/>
      <c r="N235" s="27"/>
    </row>
    <row r="236" spans="1:14" ht="24.75" customHeight="1">
      <c r="A236" s="31"/>
      <c r="B236" s="32" t="s">
        <v>88</v>
      </c>
      <c r="C236" s="46" t="s">
        <v>89</v>
      </c>
      <c r="D236" s="37" t="s">
        <v>8</v>
      </c>
      <c r="E236" s="35">
        <f>SUM(M236,I236)</f>
        <v>1123827</v>
      </c>
      <c r="F236" s="36"/>
      <c r="G236" s="36"/>
      <c r="H236" s="36"/>
      <c r="I236" s="35">
        <f>SUM(J236:K236)</f>
        <v>1119827</v>
      </c>
      <c r="J236" s="35">
        <v>969074</v>
      </c>
      <c r="K236" s="35">
        <v>150753</v>
      </c>
      <c r="L236" s="35"/>
      <c r="M236" s="26">
        <v>4000</v>
      </c>
      <c r="N236" s="27"/>
    </row>
    <row r="237" spans="1:14" ht="24.75" customHeight="1">
      <c r="A237" s="22"/>
      <c r="B237" s="22"/>
      <c r="C237" s="23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>
      <c r="A239" s="28"/>
      <c r="B239" s="28"/>
      <c r="C239" s="29"/>
      <c r="D239" s="24" t="s">
        <v>14</v>
      </c>
      <c r="E239" s="26">
        <f>SUM(E236,E237)-E238</f>
        <v>1123827</v>
      </c>
      <c r="F239" s="30"/>
      <c r="G239" s="30"/>
      <c r="H239" s="30"/>
      <c r="I239" s="26">
        <f>SUM(I236,I237)-I238</f>
        <v>1119827</v>
      </c>
      <c r="J239" s="26">
        <f>SUM(J236,J237)-J238</f>
        <v>969074</v>
      </c>
      <c r="K239" s="26">
        <f>SUM(K236,K237)-K238</f>
        <v>150753</v>
      </c>
      <c r="L239" s="26"/>
      <c r="M239" s="26">
        <f>SUM(M236,M237)-M238</f>
        <v>4000</v>
      </c>
      <c r="N239" s="27"/>
    </row>
    <row r="240" spans="1:14" ht="24.75" customHeight="1">
      <c r="A240" s="53"/>
      <c r="B240" s="54"/>
      <c r="C240" s="99"/>
      <c r="D240" s="55" t="s">
        <v>8</v>
      </c>
      <c r="E240" s="56">
        <f>SUM(I240)</f>
        <v>0</v>
      </c>
      <c r="F240" s="57"/>
      <c r="G240" s="57"/>
      <c r="H240" s="57"/>
      <c r="I240" s="56">
        <f>SUM(J240:K240)</f>
        <v>0</v>
      </c>
      <c r="J240" s="56"/>
      <c r="K240" s="56"/>
      <c r="L240" s="56"/>
      <c r="M240" s="58"/>
      <c r="N240" s="27"/>
    </row>
    <row r="241" spans="1:14" ht="24.75" customHeight="1">
      <c r="A241" s="59"/>
      <c r="B241" s="59"/>
      <c r="C241" s="100"/>
      <c r="D241" s="55" t="s">
        <v>9</v>
      </c>
      <c r="E241" s="56"/>
      <c r="F241" s="57"/>
      <c r="G241" s="57"/>
      <c r="H241" s="57"/>
      <c r="I241" s="56"/>
      <c r="J241" s="56"/>
      <c r="K241" s="56"/>
      <c r="L241" s="56"/>
      <c r="M241" s="58"/>
      <c r="N241" s="27"/>
    </row>
    <row r="242" spans="1:14" ht="24.75" customHeight="1">
      <c r="A242" s="59"/>
      <c r="B242" s="59"/>
      <c r="C242" s="63"/>
      <c r="D242" s="55" t="s">
        <v>13</v>
      </c>
      <c r="E242" s="56"/>
      <c r="F242" s="57"/>
      <c r="G242" s="57"/>
      <c r="H242" s="57"/>
      <c r="I242" s="56"/>
      <c r="J242" s="56"/>
      <c r="K242" s="56"/>
      <c r="L242" s="56"/>
      <c r="M242" s="58"/>
      <c r="N242" s="27"/>
    </row>
    <row r="243" spans="1:14" ht="24.75" customHeight="1">
      <c r="A243" s="59"/>
      <c r="B243" s="59"/>
      <c r="C243" s="63"/>
      <c r="D243" s="55" t="s">
        <v>14</v>
      </c>
      <c r="E243" s="56">
        <f>SUM(I243)</f>
        <v>0</v>
      </c>
      <c r="F243" s="57"/>
      <c r="G243" s="57"/>
      <c r="H243" s="57"/>
      <c r="I243" s="56">
        <f>SUM(J243:K243)</f>
        <v>0</v>
      </c>
      <c r="J243" s="56"/>
      <c r="K243" s="56">
        <f>SUM(K240,K241)-K242</f>
        <v>0</v>
      </c>
      <c r="L243" s="56"/>
      <c r="M243" s="56"/>
      <c r="N243" s="27"/>
    </row>
    <row r="244" spans="1:14" ht="24.75" customHeight="1">
      <c r="A244" s="31"/>
      <c r="B244" s="32" t="s">
        <v>90</v>
      </c>
      <c r="C244" s="46" t="s">
        <v>16</v>
      </c>
      <c r="D244" s="37" t="s">
        <v>8</v>
      </c>
      <c r="E244" s="35">
        <f>SUM(M244,I244)</f>
        <v>5000</v>
      </c>
      <c r="F244" s="36"/>
      <c r="G244" s="36"/>
      <c r="H244" s="36"/>
      <c r="I244" s="35">
        <f>SUM(J244:L244)</f>
        <v>5000</v>
      </c>
      <c r="J244" s="35"/>
      <c r="K244" s="35">
        <v>5000</v>
      </c>
      <c r="L244" s="35"/>
      <c r="M244" s="26"/>
      <c r="N244" s="27"/>
    </row>
    <row r="245" spans="1:14" ht="24.75" customHeight="1">
      <c r="A245" s="22"/>
      <c r="B245" s="22"/>
      <c r="C245" s="23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ht="24.75" customHeight="1">
      <c r="A246" s="22"/>
      <c r="B246" s="22"/>
      <c r="C246" s="23"/>
      <c r="D246" s="37" t="s">
        <v>13</v>
      </c>
      <c r="E246" s="35"/>
      <c r="F246" s="36"/>
      <c r="G246" s="36"/>
      <c r="H246" s="36"/>
      <c r="I246" s="35"/>
      <c r="J246" s="35"/>
      <c r="K246" s="35"/>
      <c r="L246" s="35"/>
      <c r="M246" s="26"/>
      <c r="N246" s="27"/>
    </row>
    <row r="247" spans="1:14" ht="25.5" customHeight="1">
      <c r="A247" s="28"/>
      <c r="B247" s="28"/>
      <c r="C247" s="29"/>
      <c r="D247" s="24" t="s">
        <v>14</v>
      </c>
      <c r="E247" s="26">
        <f>SUM(E244,E245)-E246</f>
        <v>5000</v>
      </c>
      <c r="F247" s="30"/>
      <c r="G247" s="30"/>
      <c r="H247" s="30"/>
      <c r="I247" s="26">
        <f>SUM(I244,I245)-I246</f>
        <v>5000</v>
      </c>
      <c r="J247" s="26"/>
      <c r="K247" s="26">
        <f>SUM(K244,K245)-K246</f>
        <v>5000</v>
      </c>
      <c r="L247" s="26"/>
      <c r="M247" s="26"/>
      <c r="N247" s="27"/>
    </row>
    <row r="248" spans="1:14" ht="24.75" customHeight="1">
      <c r="A248" s="31" t="s">
        <v>91</v>
      </c>
      <c r="B248" s="32"/>
      <c r="C248" s="97" t="s">
        <v>92</v>
      </c>
      <c r="D248" s="37" t="s">
        <v>8</v>
      </c>
      <c r="E248" s="38">
        <f>SUM(E252,E256,E260,E264,E268,E272,E276,E280)</f>
        <v>3891162</v>
      </c>
      <c r="F248" s="38"/>
      <c r="G248" s="38"/>
      <c r="H248" s="38"/>
      <c r="I248" s="38">
        <f>SUM(I252,I256,I260,I264,I268,I272,I276,I280)</f>
        <v>3826162</v>
      </c>
      <c r="J248" s="38">
        <f>SUM(J252,J256,J260,J264,J268,J276,J280)</f>
        <v>2164078</v>
      </c>
      <c r="K248" s="38">
        <f>SUM(K252,K256,K260,K264,K268,K272,K276,K280)</f>
        <v>1474984</v>
      </c>
      <c r="L248" s="38">
        <f>SUM(L252,L256,L260,L264,L268,L272,L276,L280)</f>
        <v>187100</v>
      </c>
      <c r="M248" s="38">
        <f>SUM(M252,M256,M260,M264,M268,M272,M276,M280)</f>
        <v>65000</v>
      </c>
      <c r="N248" s="27"/>
    </row>
    <row r="249" spans="1:14" ht="24.75" customHeight="1">
      <c r="A249" s="22"/>
      <c r="B249" s="22"/>
      <c r="C249" s="98"/>
      <c r="D249" s="37" t="s">
        <v>9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27"/>
    </row>
    <row r="250" spans="1:14" ht="24.75" customHeight="1">
      <c r="A250" s="22"/>
      <c r="B250" s="22"/>
      <c r="C250" s="23"/>
      <c r="D250" s="37" t="s">
        <v>13</v>
      </c>
      <c r="E250" s="38"/>
      <c r="F250" s="38"/>
      <c r="G250" s="38"/>
      <c r="H250" s="38"/>
      <c r="I250" s="38"/>
      <c r="J250" s="38"/>
      <c r="K250" s="38"/>
      <c r="L250" s="38"/>
      <c r="M250" s="38"/>
      <c r="N250" s="27"/>
    </row>
    <row r="251" spans="1:14" ht="24.75" customHeight="1">
      <c r="A251" s="28"/>
      <c r="B251" s="28"/>
      <c r="C251" s="29"/>
      <c r="D251" s="24" t="s">
        <v>14</v>
      </c>
      <c r="E251" s="25">
        <f>SUM(E255,E259,E263,E267,E271,E275,E279,E283)</f>
        <v>3891162</v>
      </c>
      <c r="F251" s="25"/>
      <c r="G251" s="25"/>
      <c r="H251" s="25"/>
      <c r="I251" s="25">
        <f>SUM(I248:I249)-I250</f>
        <v>3826162</v>
      </c>
      <c r="J251" s="25">
        <f>SUM(J255,J259,J263,J267,J271,J279,J283)</f>
        <v>2164078</v>
      </c>
      <c r="K251" s="25">
        <f>SUM(K248:K249)-K250</f>
        <v>1474984</v>
      </c>
      <c r="L251" s="25">
        <f>SUM(L255,L259,L263,L267,L271,L279,L283)</f>
        <v>187100</v>
      </c>
      <c r="M251" s="25">
        <f>SUM(M255,M259,M263,M267,M271,M279,M283)</f>
        <v>65000</v>
      </c>
      <c r="N251" s="27"/>
    </row>
    <row r="252" spans="1:14" ht="24.75" customHeight="1">
      <c r="A252" s="31"/>
      <c r="B252" s="32" t="s">
        <v>93</v>
      </c>
      <c r="C252" s="84" t="s">
        <v>94</v>
      </c>
      <c r="D252" s="37" t="s">
        <v>8</v>
      </c>
      <c r="E252" s="35">
        <f>SUM(I252,M252)</f>
        <v>1217483</v>
      </c>
      <c r="F252" s="36"/>
      <c r="G252" s="36"/>
      <c r="H252" s="36"/>
      <c r="I252" s="35">
        <f>SUM(K252,L252,J252)</f>
        <v>1152483</v>
      </c>
      <c r="J252" s="35">
        <v>815924</v>
      </c>
      <c r="K252" s="35">
        <f>27419+3763+305377</f>
        <v>336559</v>
      </c>
      <c r="L252" s="35"/>
      <c r="M252" s="26">
        <v>65000</v>
      </c>
      <c r="N252" s="27"/>
    </row>
    <row r="253" spans="1:14" ht="24.75" customHeight="1">
      <c r="A253" s="22"/>
      <c r="B253" s="22"/>
      <c r="C253" s="85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4.75" customHeight="1">
      <c r="A255" s="28"/>
      <c r="B255" s="28"/>
      <c r="C255" s="29"/>
      <c r="D255" s="24" t="s">
        <v>14</v>
      </c>
      <c r="E255" s="26">
        <f>SUM(E252,E253)-E254</f>
        <v>1217483</v>
      </c>
      <c r="F255" s="30"/>
      <c r="G255" s="30"/>
      <c r="H255" s="30"/>
      <c r="I255" s="26">
        <f>SUM(I252,I253)-I254</f>
        <v>1152483</v>
      </c>
      <c r="J255" s="26">
        <f>SUM(J252,J253)-J254</f>
        <v>815924</v>
      </c>
      <c r="K255" s="26">
        <f>SUM(K252,K253)-K254</f>
        <v>336559</v>
      </c>
      <c r="L255" s="26"/>
      <c r="M255" s="26">
        <f>SUM(M252:M253)</f>
        <v>65000</v>
      </c>
      <c r="N255" s="27"/>
    </row>
    <row r="256" spans="1:14" ht="24.75" customHeight="1">
      <c r="A256" s="31"/>
      <c r="B256" s="32" t="s">
        <v>95</v>
      </c>
      <c r="C256" s="84" t="s">
        <v>147</v>
      </c>
      <c r="D256" s="37" t="s">
        <v>8</v>
      </c>
      <c r="E256" s="35">
        <f>SUM(I256,M256)</f>
        <v>705732</v>
      </c>
      <c r="F256" s="36"/>
      <c r="G256" s="36"/>
      <c r="H256" s="36"/>
      <c r="I256" s="35">
        <f>SUM(K256,L256,J256)</f>
        <v>705732</v>
      </c>
      <c r="J256" s="35">
        <v>618623</v>
      </c>
      <c r="K256" s="35">
        <v>67109</v>
      </c>
      <c r="L256" s="35">
        <v>20000</v>
      </c>
      <c r="M256" s="26"/>
      <c r="N256" s="27"/>
    </row>
    <row r="257" spans="1:14" ht="24.75" customHeight="1">
      <c r="A257" s="22"/>
      <c r="B257" s="22"/>
      <c r="C257" s="85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5.5" customHeight="1">
      <c r="A259" s="28"/>
      <c r="B259" s="28"/>
      <c r="C259" s="29"/>
      <c r="D259" s="24" t="s">
        <v>14</v>
      </c>
      <c r="E259" s="26">
        <f>SUM(E256,E257)-E258</f>
        <v>705732</v>
      </c>
      <c r="F259" s="30"/>
      <c r="G259" s="30"/>
      <c r="H259" s="30"/>
      <c r="I259" s="26">
        <f>SUM(I256,I257)-I258</f>
        <v>705732</v>
      </c>
      <c r="J259" s="26">
        <f>SUM(J256,J257)-J258</f>
        <v>618623</v>
      </c>
      <c r="K259" s="26">
        <f>SUM(K256,K257)-K258</f>
        <v>67109</v>
      </c>
      <c r="L259" s="26">
        <f>SUM(L256,L257)-L258</f>
        <v>20000</v>
      </c>
      <c r="M259" s="26"/>
      <c r="N259" s="27"/>
    </row>
    <row r="260" spans="1:14" ht="24.75" customHeight="1">
      <c r="A260" s="31"/>
      <c r="B260" s="32" t="s">
        <v>96</v>
      </c>
      <c r="C260" s="84" t="s">
        <v>97</v>
      </c>
      <c r="D260" s="37" t="s">
        <v>8</v>
      </c>
      <c r="E260" s="35">
        <f>SUM(I260,M260)</f>
        <v>333924</v>
      </c>
      <c r="F260" s="36"/>
      <c r="G260" s="36"/>
      <c r="H260" s="36"/>
      <c r="I260" s="35">
        <f>SUM(K260,L260,J260)</f>
        <v>333924</v>
      </c>
      <c r="J260" s="35">
        <v>269722</v>
      </c>
      <c r="K260" s="35">
        <v>64202</v>
      </c>
      <c r="L260" s="35"/>
      <c r="M260" s="26"/>
      <c r="N260" s="27"/>
    </row>
    <row r="261" spans="1:14" ht="24.75" customHeight="1">
      <c r="A261" s="22"/>
      <c r="B261" s="22"/>
      <c r="C261" s="85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4.75" customHeight="1">
      <c r="A263" s="28"/>
      <c r="B263" s="28"/>
      <c r="C263" s="29"/>
      <c r="D263" s="24" t="s">
        <v>14</v>
      </c>
      <c r="E263" s="26">
        <f>SUM(E260,E261)-E262</f>
        <v>333924</v>
      </c>
      <c r="F263" s="30"/>
      <c r="G263" s="30"/>
      <c r="H263" s="30"/>
      <c r="I263" s="26">
        <f>SUM(I260,I261)-I262</f>
        <v>333924</v>
      </c>
      <c r="J263" s="26">
        <f>SUM(J260,J261)-J262</f>
        <v>269722</v>
      </c>
      <c r="K263" s="26">
        <f>SUM(K260,K261)-K262</f>
        <v>64202</v>
      </c>
      <c r="L263" s="26"/>
      <c r="M263" s="26"/>
      <c r="N263" s="27"/>
    </row>
    <row r="264" spans="1:14" ht="24.75" customHeight="1">
      <c r="A264" s="31"/>
      <c r="B264" s="32" t="s">
        <v>98</v>
      </c>
      <c r="C264" s="46" t="s">
        <v>99</v>
      </c>
      <c r="D264" s="37" t="s">
        <v>8</v>
      </c>
      <c r="E264" s="35">
        <f>SUM(I264,M264)</f>
        <v>989134</v>
      </c>
      <c r="F264" s="36"/>
      <c r="G264" s="36"/>
      <c r="H264" s="36"/>
      <c r="I264" s="35">
        <f>SUM(J264:L264)</f>
        <v>989134</v>
      </c>
      <c r="J264" s="35">
        <f>184319+145519+129971</f>
        <v>459809</v>
      </c>
      <c r="K264" s="35">
        <v>369325</v>
      </c>
      <c r="L264" s="35">
        <v>160000</v>
      </c>
      <c r="M264" s="26"/>
      <c r="N264" s="27"/>
    </row>
    <row r="265" spans="1:14" ht="24.75" customHeight="1">
      <c r="A265" s="22"/>
      <c r="B265" s="22"/>
      <c r="C265" s="23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>
      <c r="A267" s="28"/>
      <c r="B267" s="28"/>
      <c r="C267" s="29"/>
      <c r="D267" s="24" t="s">
        <v>14</v>
      </c>
      <c r="E267" s="26">
        <f>SUM(E264,E265)-E266</f>
        <v>989134</v>
      </c>
      <c r="F267" s="30"/>
      <c r="G267" s="30"/>
      <c r="H267" s="30"/>
      <c r="I267" s="26">
        <f>SUM(I264,I265)-I266</f>
        <v>989134</v>
      </c>
      <c r="J267" s="26">
        <f>SUM(J264,J265)-J266</f>
        <v>459809</v>
      </c>
      <c r="K267" s="26">
        <f>SUM(K264,K265)-K266</f>
        <v>369325</v>
      </c>
      <c r="L267" s="26">
        <f>SUM(L264,L265)-L266</f>
        <v>160000</v>
      </c>
      <c r="M267" s="26"/>
      <c r="N267" s="27"/>
    </row>
    <row r="268" spans="1:14" ht="24.75" customHeight="1">
      <c r="A268" s="31"/>
      <c r="B268" s="32" t="s">
        <v>100</v>
      </c>
      <c r="C268" s="84" t="s">
        <v>101</v>
      </c>
      <c r="D268" s="37" t="s">
        <v>8</v>
      </c>
      <c r="E268" s="35">
        <f>SUM(I268,M268)</f>
        <v>5000</v>
      </c>
      <c r="F268" s="36"/>
      <c r="G268" s="36"/>
      <c r="H268" s="36"/>
      <c r="I268" s="35">
        <f>SUM(K268,L268,J268)</f>
        <v>5000</v>
      </c>
      <c r="J268" s="35"/>
      <c r="K268" s="35"/>
      <c r="L268" s="35">
        <v>5000</v>
      </c>
      <c r="M268" s="26"/>
      <c r="N268" s="27"/>
    </row>
    <row r="269" spans="1:14" ht="24.75" customHeight="1">
      <c r="A269" s="22"/>
      <c r="B269" s="22"/>
      <c r="C269" s="85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>
      <c r="A271" s="28"/>
      <c r="B271" s="28"/>
      <c r="C271" s="29"/>
      <c r="D271" s="24" t="s">
        <v>14</v>
      </c>
      <c r="E271" s="26">
        <f>SUM(E268,E269)-E270</f>
        <v>5000</v>
      </c>
      <c r="F271" s="30"/>
      <c r="G271" s="30"/>
      <c r="H271" s="30"/>
      <c r="I271" s="26">
        <f>SUM(I268,I269)-I270</f>
        <v>5000</v>
      </c>
      <c r="J271" s="26"/>
      <c r="K271" s="26"/>
      <c r="L271" s="26">
        <f>SUM(L268,L269)-L270</f>
        <v>5000</v>
      </c>
      <c r="M271" s="26"/>
      <c r="N271" s="27"/>
    </row>
    <row r="272" spans="1:13" ht="24.75" customHeight="1">
      <c r="A272" s="18"/>
      <c r="B272" s="65" t="s">
        <v>121</v>
      </c>
      <c r="C272" s="86" t="s">
        <v>122</v>
      </c>
      <c r="D272" s="66" t="s">
        <v>8</v>
      </c>
      <c r="E272" s="67">
        <f>SUM(I272)</f>
        <v>629087</v>
      </c>
      <c r="F272" s="68"/>
      <c r="G272" s="68"/>
      <c r="H272" s="68"/>
      <c r="I272" s="67">
        <f>SUM(J272:L272)</f>
        <v>629087</v>
      </c>
      <c r="J272" s="67"/>
      <c r="K272" s="67">
        <v>629087</v>
      </c>
      <c r="L272" s="67"/>
      <c r="M272" s="69"/>
    </row>
    <row r="273" spans="1:13" ht="24.75" customHeight="1">
      <c r="A273" s="70"/>
      <c r="B273" s="70"/>
      <c r="C273" s="87"/>
      <c r="D273" s="66" t="s">
        <v>9</v>
      </c>
      <c r="E273" s="67"/>
      <c r="F273" s="68"/>
      <c r="G273" s="68"/>
      <c r="H273" s="68"/>
      <c r="I273" s="67"/>
      <c r="J273" s="67"/>
      <c r="K273" s="67"/>
      <c r="L273" s="67"/>
      <c r="M273" s="69"/>
    </row>
    <row r="274" spans="1:13" ht="24.75" customHeight="1">
      <c r="A274" s="70"/>
      <c r="B274" s="70"/>
      <c r="C274" s="71"/>
      <c r="D274" s="66" t="s">
        <v>13</v>
      </c>
      <c r="E274" s="67"/>
      <c r="F274" s="68"/>
      <c r="G274" s="68"/>
      <c r="H274" s="68"/>
      <c r="I274" s="67"/>
      <c r="J274" s="67"/>
      <c r="K274" s="67"/>
      <c r="L274" s="67"/>
      <c r="M274" s="69"/>
    </row>
    <row r="275" spans="1:13" ht="24.75" customHeight="1">
      <c r="A275" s="70"/>
      <c r="B275" s="70"/>
      <c r="C275" s="71"/>
      <c r="D275" s="66" t="s">
        <v>14</v>
      </c>
      <c r="E275" s="67">
        <f>SUM(E272,E273)-E274</f>
        <v>629087</v>
      </c>
      <c r="F275" s="68"/>
      <c r="G275" s="68"/>
      <c r="H275" s="68"/>
      <c r="I275" s="67">
        <f>SUM(I272,I273)-I274</f>
        <v>629087</v>
      </c>
      <c r="J275" s="67"/>
      <c r="K275" s="67">
        <f>SUM(K272,K273)-K274</f>
        <v>629087</v>
      </c>
      <c r="L275" s="67"/>
      <c r="M275" s="69"/>
    </row>
    <row r="276" spans="1:14" ht="24.75" customHeight="1">
      <c r="A276" s="31"/>
      <c r="B276" s="32" t="s">
        <v>102</v>
      </c>
      <c r="C276" s="84" t="s">
        <v>103</v>
      </c>
      <c r="D276" s="37" t="s">
        <v>8</v>
      </c>
      <c r="E276" s="35">
        <f>SUM(I276,M276)</f>
        <v>2100</v>
      </c>
      <c r="F276" s="36"/>
      <c r="G276" s="36"/>
      <c r="H276" s="36"/>
      <c r="I276" s="35">
        <f>SUM(K276,L276,J276)</f>
        <v>2100</v>
      </c>
      <c r="J276" s="35"/>
      <c r="K276" s="35"/>
      <c r="L276" s="35">
        <v>2100</v>
      </c>
      <c r="M276" s="26"/>
      <c r="N276" s="27"/>
    </row>
    <row r="277" spans="1:14" ht="24.75" customHeight="1">
      <c r="A277" s="22" t="s">
        <v>137</v>
      </c>
      <c r="B277" s="22"/>
      <c r="C277" s="85"/>
      <c r="D277" s="37" t="s">
        <v>9</v>
      </c>
      <c r="E277" s="35"/>
      <c r="F277" s="36"/>
      <c r="G277" s="36"/>
      <c r="H277" s="36"/>
      <c r="I277" s="35"/>
      <c r="J277" s="35"/>
      <c r="K277" s="35"/>
      <c r="L277" s="35"/>
      <c r="M277" s="26"/>
      <c r="N277" s="27"/>
    </row>
    <row r="278" spans="1:14" ht="24.75" customHeight="1">
      <c r="A278" s="22"/>
      <c r="B278" s="22"/>
      <c r="C278" s="23"/>
      <c r="D278" s="37" t="s">
        <v>13</v>
      </c>
      <c r="E278" s="35"/>
      <c r="F278" s="36"/>
      <c r="G278" s="36"/>
      <c r="H278" s="36"/>
      <c r="I278" s="35"/>
      <c r="J278" s="35"/>
      <c r="K278" s="35"/>
      <c r="L278" s="35"/>
      <c r="M278" s="26"/>
      <c r="N278" s="27"/>
    </row>
    <row r="279" spans="1:14" ht="24.75" customHeight="1">
      <c r="A279" s="28"/>
      <c r="B279" s="28"/>
      <c r="C279" s="29"/>
      <c r="D279" s="24" t="s">
        <v>14</v>
      </c>
      <c r="E279" s="26">
        <f>SUM(E276,E277)-E278</f>
        <v>2100</v>
      </c>
      <c r="F279" s="30"/>
      <c r="G279" s="30"/>
      <c r="H279" s="30"/>
      <c r="I279" s="26">
        <f>SUM(I276,I277)-I278</f>
        <v>2100</v>
      </c>
      <c r="J279" s="26"/>
      <c r="K279" s="26"/>
      <c r="L279" s="26">
        <f>SUM(L276,L277)-L278</f>
        <v>2100</v>
      </c>
      <c r="M279" s="26"/>
      <c r="N279" s="27"/>
    </row>
    <row r="280" spans="1:13" ht="24.75" customHeight="1">
      <c r="A280" s="18"/>
      <c r="B280" s="65" t="s">
        <v>134</v>
      </c>
      <c r="C280" s="86" t="s">
        <v>79</v>
      </c>
      <c r="D280" s="66" t="s">
        <v>8</v>
      </c>
      <c r="E280" s="67">
        <f>SUM(I280,M280)</f>
        <v>8702</v>
      </c>
      <c r="F280" s="68"/>
      <c r="G280" s="68"/>
      <c r="H280" s="68"/>
      <c r="I280" s="67">
        <f>SUM(K280,L280,J280)</f>
        <v>8702</v>
      </c>
      <c r="J280" s="67"/>
      <c r="K280" s="67">
        <v>8702</v>
      </c>
      <c r="L280" s="67"/>
      <c r="M280" s="69"/>
    </row>
    <row r="281" spans="1:13" ht="24.75" customHeight="1">
      <c r="A281" s="70"/>
      <c r="B281" s="70"/>
      <c r="C281" s="87"/>
      <c r="D281" s="66" t="s">
        <v>9</v>
      </c>
      <c r="E281" s="67"/>
      <c r="F281" s="68"/>
      <c r="G281" s="68"/>
      <c r="H281" s="68"/>
      <c r="I281" s="67"/>
      <c r="J281" s="67"/>
      <c r="K281" s="67"/>
      <c r="L281" s="67"/>
      <c r="M281" s="69"/>
    </row>
    <row r="282" spans="1:13" ht="24.75" customHeight="1">
      <c r="A282" s="70"/>
      <c r="B282" s="70"/>
      <c r="C282" s="71"/>
      <c r="D282" s="66" t="s">
        <v>13</v>
      </c>
      <c r="E282" s="67"/>
      <c r="F282" s="68"/>
      <c r="G282" s="68"/>
      <c r="H282" s="68"/>
      <c r="I282" s="67"/>
      <c r="J282" s="67"/>
      <c r="K282" s="67"/>
      <c r="L282" s="67"/>
      <c r="M282" s="69"/>
    </row>
    <row r="283" spans="1:13" ht="24.75" customHeight="1">
      <c r="A283" s="72"/>
      <c r="B283" s="72"/>
      <c r="C283" s="73"/>
      <c r="D283" s="21" t="s">
        <v>14</v>
      </c>
      <c r="E283" s="69">
        <f>SUM(E280,E281)-E282</f>
        <v>8702</v>
      </c>
      <c r="F283" s="74"/>
      <c r="G283" s="74"/>
      <c r="H283" s="74"/>
      <c r="I283" s="69">
        <f>SUM(I280,I281)-I282</f>
        <v>8702</v>
      </c>
      <c r="J283" s="69"/>
      <c r="K283" s="69">
        <f>SUM(K280,K281)-K282</f>
        <v>8702</v>
      </c>
      <c r="L283" s="69"/>
      <c r="M283" s="69"/>
    </row>
    <row r="284" spans="1:13" ht="24.75" customHeight="1">
      <c r="A284" s="18" t="s">
        <v>104</v>
      </c>
      <c r="B284" s="65"/>
      <c r="C284" s="97" t="s">
        <v>105</v>
      </c>
      <c r="D284" s="66" t="s">
        <v>8</v>
      </c>
      <c r="E284" s="79">
        <f>SUM(E288,E292)</f>
        <v>71300</v>
      </c>
      <c r="F284" s="79"/>
      <c r="G284" s="79"/>
      <c r="H284" s="79"/>
      <c r="I284" s="79">
        <f>SUM(I288,I292)</f>
        <v>71300</v>
      </c>
      <c r="J284" s="79"/>
      <c r="K284" s="79">
        <f>SUM(K288,K292)</f>
        <v>41300</v>
      </c>
      <c r="L284" s="79">
        <f>SUM(L288,L292)</f>
        <v>30000</v>
      </c>
      <c r="M284" s="69"/>
    </row>
    <row r="285" spans="1:14" ht="24.75" customHeight="1">
      <c r="A285" s="22"/>
      <c r="B285" s="22"/>
      <c r="C285" s="98"/>
      <c r="D285" s="37" t="s">
        <v>9</v>
      </c>
      <c r="E285" s="38"/>
      <c r="F285" s="38"/>
      <c r="G285" s="38"/>
      <c r="H285" s="38"/>
      <c r="I285" s="38"/>
      <c r="J285" s="38"/>
      <c r="K285" s="38"/>
      <c r="L285" s="38"/>
      <c r="M285" s="26"/>
      <c r="N285" s="27"/>
    </row>
    <row r="286" spans="1:14" ht="24.75" customHeight="1">
      <c r="A286" s="22"/>
      <c r="B286" s="22"/>
      <c r="C286" s="23"/>
      <c r="D286" s="37" t="s">
        <v>13</v>
      </c>
      <c r="E286" s="38"/>
      <c r="F286" s="38"/>
      <c r="G286" s="38"/>
      <c r="H286" s="38"/>
      <c r="I286" s="38"/>
      <c r="J286" s="38"/>
      <c r="K286" s="38"/>
      <c r="L286" s="38"/>
      <c r="M286" s="26"/>
      <c r="N286" s="27"/>
    </row>
    <row r="287" spans="1:14" ht="24.75" customHeight="1">
      <c r="A287" s="22"/>
      <c r="B287" s="22"/>
      <c r="C287" s="23"/>
      <c r="D287" s="37" t="s">
        <v>14</v>
      </c>
      <c r="E287" s="38">
        <f>SUM(E291,E295)</f>
        <v>71300</v>
      </c>
      <c r="F287" s="38"/>
      <c r="G287" s="38"/>
      <c r="H287" s="38"/>
      <c r="I287" s="38">
        <f>SUM(I291,I295)</f>
        <v>71300</v>
      </c>
      <c r="J287" s="38"/>
      <c r="K287" s="38">
        <f>SUM(K291,K295)</f>
        <v>41300</v>
      </c>
      <c r="L287" s="38">
        <f>SUM(L291,L295)</f>
        <v>30000</v>
      </c>
      <c r="M287" s="26"/>
      <c r="N287" s="27"/>
    </row>
    <row r="288" spans="1:14" ht="24.75" customHeight="1">
      <c r="A288" s="31"/>
      <c r="B288" s="32" t="s">
        <v>106</v>
      </c>
      <c r="C288" s="84" t="s">
        <v>107</v>
      </c>
      <c r="D288" s="37" t="s">
        <v>8</v>
      </c>
      <c r="E288" s="35">
        <f>SUM(I288,M288)</f>
        <v>41300</v>
      </c>
      <c r="F288" s="36"/>
      <c r="G288" s="36"/>
      <c r="H288" s="36"/>
      <c r="I288" s="35">
        <f>SUM(K288,L288,J288)</f>
        <v>41300</v>
      </c>
      <c r="J288" s="35"/>
      <c r="K288" s="35">
        <v>41300</v>
      </c>
      <c r="L288" s="35"/>
      <c r="M288" s="26"/>
      <c r="N288" s="27"/>
    </row>
    <row r="289" spans="1:14" ht="24.75" customHeight="1">
      <c r="A289" s="22"/>
      <c r="B289" s="22"/>
      <c r="C289" s="85"/>
      <c r="D289" s="37" t="s">
        <v>9</v>
      </c>
      <c r="E289" s="35"/>
      <c r="F289" s="36"/>
      <c r="G289" s="36"/>
      <c r="H289" s="36"/>
      <c r="I289" s="35"/>
      <c r="J289" s="35"/>
      <c r="K289" s="35"/>
      <c r="L289" s="35"/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35"/>
      <c r="F290" s="36"/>
      <c r="G290" s="36"/>
      <c r="H290" s="36"/>
      <c r="I290" s="35"/>
      <c r="J290" s="35"/>
      <c r="K290" s="35"/>
      <c r="L290" s="35"/>
      <c r="M290" s="26"/>
      <c r="N290" s="27"/>
    </row>
    <row r="291" spans="1:14" ht="24.75" customHeight="1">
      <c r="A291" s="28"/>
      <c r="B291" s="28"/>
      <c r="C291" s="29"/>
      <c r="D291" s="24" t="s">
        <v>14</v>
      </c>
      <c r="E291" s="26">
        <f>SUM(E288,E289)-E290</f>
        <v>41300</v>
      </c>
      <c r="F291" s="30"/>
      <c r="G291" s="30"/>
      <c r="H291" s="30"/>
      <c r="I291" s="26">
        <f>SUM(I288,I289)-I290</f>
        <v>41300</v>
      </c>
      <c r="J291" s="26"/>
      <c r="K291" s="26">
        <f>SUM(K288,K289)-K290</f>
        <v>41300</v>
      </c>
      <c r="L291" s="26"/>
      <c r="M291" s="26"/>
      <c r="N291" s="27"/>
    </row>
    <row r="292" spans="1:14" ht="24.75" customHeight="1">
      <c r="A292" s="31"/>
      <c r="B292" s="32" t="s">
        <v>108</v>
      </c>
      <c r="C292" s="46" t="s">
        <v>109</v>
      </c>
      <c r="D292" s="37" t="s">
        <v>8</v>
      </c>
      <c r="E292" s="35">
        <f>SUM(I292,M292)</f>
        <v>30000</v>
      </c>
      <c r="F292" s="36"/>
      <c r="G292" s="36"/>
      <c r="H292" s="36"/>
      <c r="I292" s="35">
        <f>SUM(K292,L292,J292)</f>
        <v>30000</v>
      </c>
      <c r="J292" s="35"/>
      <c r="K292" s="35"/>
      <c r="L292" s="35">
        <v>30000</v>
      </c>
      <c r="M292" s="26"/>
      <c r="N292" s="27"/>
    </row>
    <row r="293" spans="1:14" ht="24.75" customHeight="1">
      <c r="A293" s="22"/>
      <c r="B293" s="22"/>
      <c r="C293" s="23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>
      <c r="A295" s="28"/>
      <c r="B295" s="28"/>
      <c r="C295" s="29"/>
      <c r="D295" s="24" t="s">
        <v>14</v>
      </c>
      <c r="E295" s="26">
        <f>SUM(E292,E293)-E294</f>
        <v>30000</v>
      </c>
      <c r="F295" s="30"/>
      <c r="G295" s="30"/>
      <c r="H295" s="30"/>
      <c r="I295" s="26">
        <f>SUM(I292,I293)-I294</f>
        <v>30000</v>
      </c>
      <c r="J295" s="26"/>
      <c r="K295" s="26"/>
      <c r="L295" s="26">
        <f>SUM(L292,L293)-L294</f>
        <v>30000</v>
      </c>
      <c r="M295" s="26"/>
      <c r="N295" s="27"/>
    </row>
    <row r="296" spans="1:14" ht="24.75" customHeight="1">
      <c r="A296" s="31" t="s">
        <v>110</v>
      </c>
      <c r="B296" s="32"/>
      <c r="C296" s="47" t="s">
        <v>111</v>
      </c>
      <c r="D296" s="37" t="s">
        <v>8</v>
      </c>
      <c r="E296" s="38">
        <f>SUM(E300)</f>
        <v>30000</v>
      </c>
      <c r="F296" s="38"/>
      <c r="G296" s="38"/>
      <c r="H296" s="38"/>
      <c r="I296" s="38">
        <f>SUM(I300)</f>
        <v>30000</v>
      </c>
      <c r="J296" s="38"/>
      <c r="K296" s="38">
        <f>SUM(K300)</f>
        <v>30000</v>
      </c>
      <c r="L296" s="38"/>
      <c r="M296" s="25"/>
      <c r="N296" s="27"/>
    </row>
    <row r="297" spans="1:14" ht="24.75" customHeight="1">
      <c r="A297" s="22"/>
      <c r="B297" s="22"/>
      <c r="C297" s="23"/>
      <c r="D297" s="37" t="s">
        <v>9</v>
      </c>
      <c r="E297" s="38"/>
      <c r="F297" s="38"/>
      <c r="G297" s="38"/>
      <c r="H297" s="38"/>
      <c r="I297" s="38"/>
      <c r="J297" s="38"/>
      <c r="K297" s="38"/>
      <c r="L297" s="38"/>
      <c r="M297" s="25"/>
      <c r="N297" s="27"/>
    </row>
    <row r="298" spans="1:14" ht="24.75" customHeight="1">
      <c r="A298" s="22"/>
      <c r="B298" s="22"/>
      <c r="C298" s="23"/>
      <c r="D298" s="37" t="s">
        <v>13</v>
      </c>
      <c r="E298" s="38"/>
      <c r="F298" s="38"/>
      <c r="G298" s="38"/>
      <c r="H298" s="38"/>
      <c r="I298" s="38"/>
      <c r="J298" s="38"/>
      <c r="K298" s="38"/>
      <c r="L298" s="38"/>
      <c r="M298" s="25"/>
      <c r="N298" s="27"/>
    </row>
    <row r="299" spans="1:14" ht="24.75" customHeight="1">
      <c r="A299" s="22"/>
      <c r="B299" s="22"/>
      <c r="C299" s="23"/>
      <c r="D299" s="37" t="s">
        <v>14</v>
      </c>
      <c r="E299" s="38">
        <f>SUM(E303)</f>
        <v>30000</v>
      </c>
      <c r="F299" s="38"/>
      <c r="G299" s="38"/>
      <c r="H299" s="38"/>
      <c r="I299" s="38">
        <f>SUM(I303)</f>
        <v>30000</v>
      </c>
      <c r="J299" s="38"/>
      <c r="K299" s="38">
        <f>SUM(K303)</f>
        <v>30000</v>
      </c>
      <c r="L299" s="38"/>
      <c r="M299" s="25"/>
      <c r="N299" s="27"/>
    </row>
    <row r="300" spans="1:14" ht="24.75" customHeight="1">
      <c r="A300" s="31"/>
      <c r="B300" s="32" t="s">
        <v>112</v>
      </c>
      <c r="C300" s="46" t="s">
        <v>16</v>
      </c>
      <c r="D300" s="37" t="s">
        <v>8</v>
      </c>
      <c r="E300" s="35">
        <f>SUM(I300,M300)</f>
        <v>30000</v>
      </c>
      <c r="F300" s="36"/>
      <c r="G300" s="36"/>
      <c r="H300" s="36"/>
      <c r="I300" s="35">
        <f>SUM(K300,L300,J300)</f>
        <v>30000</v>
      </c>
      <c r="J300" s="35"/>
      <c r="K300" s="35">
        <v>30000</v>
      </c>
      <c r="L300" s="35"/>
      <c r="M300" s="26"/>
      <c r="N300" s="27"/>
    </row>
    <row r="301" spans="1:14" ht="24.75" customHeight="1">
      <c r="A301" s="22"/>
      <c r="B301" s="22"/>
      <c r="C301" s="23"/>
      <c r="D301" s="37" t="s">
        <v>9</v>
      </c>
      <c r="E301" s="35"/>
      <c r="F301" s="36"/>
      <c r="G301" s="36"/>
      <c r="H301" s="36"/>
      <c r="I301" s="35"/>
      <c r="J301" s="35"/>
      <c r="K301" s="35"/>
      <c r="L301" s="35"/>
      <c r="M301" s="26"/>
      <c r="N301" s="27"/>
    </row>
    <row r="302" spans="1:14" ht="24.75" customHeight="1">
      <c r="A302" s="22"/>
      <c r="B302" s="22"/>
      <c r="C302" s="23"/>
      <c r="D302" s="37" t="s">
        <v>13</v>
      </c>
      <c r="E302" s="35"/>
      <c r="F302" s="36"/>
      <c r="G302" s="36"/>
      <c r="H302" s="36"/>
      <c r="I302" s="35"/>
      <c r="J302" s="35"/>
      <c r="K302" s="35"/>
      <c r="L302" s="35"/>
      <c r="M302" s="26"/>
      <c r="N302" s="27"/>
    </row>
    <row r="303" spans="1:14" ht="24.75" customHeight="1">
      <c r="A303" s="22"/>
      <c r="B303" s="22"/>
      <c r="C303" s="23"/>
      <c r="D303" s="37" t="s">
        <v>14</v>
      </c>
      <c r="E303" s="35">
        <f>SUM(E300,E301)-E302</f>
        <v>30000</v>
      </c>
      <c r="F303" s="36"/>
      <c r="G303" s="36"/>
      <c r="H303" s="36"/>
      <c r="I303" s="35">
        <f>SUM(I300,I301)-I302</f>
        <v>30000</v>
      </c>
      <c r="J303" s="35"/>
      <c r="K303" s="35">
        <f>SUM(K300,K301)-K302</f>
        <v>30000</v>
      </c>
      <c r="L303" s="35"/>
      <c r="M303" s="26"/>
      <c r="N303" s="27"/>
    </row>
    <row r="304" spans="1:14" ht="24.75" customHeight="1">
      <c r="A304" s="88" t="s">
        <v>18</v>
      </c>
      <c r="B304" s="89"/>
      <c r="C304" s="90"/>
      <c r="D304" s="33" t="s">
        <v>8</v>
      </c>
      <c r="E304" s="25">
        <f>SUM(I304,M304)</f>
        <v>36877281</v>
      </c>
      <c r="F304" s="25">
        <f>SUM(F16,F32,F44,F52,F60,F76,F96,F116,F124,F132,F172,F192,F224,F248,F284,F296)</f>
        <v>3598641</v>
      </c>
      <c r="G304" s="25">
        <f>SUM(G16,G32,G44,G52,G60,G76,G96,G116,G124,G132,G172,G192,G224,G248,G284,G296)</f>
        <v>18500</v>
      </c>
      <c r="H304" s="25">
        <f>SUM(H16,H32,H44,H52,H60,H76,H96,H116,H124,H132,H172,H192,H224,H248,H284,H296)</f>
        <v>25180</v>
      </c>
      <c r="I304" s="25">
        <f>SUM(J304:L304)</f>
        <v>33866595</v>
      </c>
      <c r="J304" s="25">
        <f>SUM(J16,J32,J44,J52,J60,J76,J96,J116,J124,J132,J172,J192,J224,J248,J284,J296,J164)</f>
        <v>21340496</v>
      </c>
      <c r="K304" s="25">
        <f>SUM(K16,K32,K44,K52,K60,K76,K96,K116,K124,K132,K172,K192,K224,K248,K284,K296,K164)</f>
        <v>11874845</v>
      </c>
      <c r="L304" s="25">
        <f>SUM(L16,L32,L44,L52,L60,L76,L96,L116,L124,L132,L172,L192,L224,L248,L284,L296,L164)</f>
        <v>651254</v>
      </c>
      <c r="M304" s="25">
        <f>SUM(M16,M32,M44,M52,M60,M76,M96,M116,M124,M132,M172,M192,M224,M248,M284,M296,M164)</f>
        <v>3010686</v>
      </c>
      <c r="N304" s="27"/>
    </row>
    <row r="305" spans="1:14" ht="24.75" customHeight="1">
      <c r="A305" s="91"/>
      <c r="B305" s="92"/>
      <c r="C305" s="93"/>
      <c r="D305" s="33" t="s">
        <v>9</v>
      </c>
      <c r="E305" s="25">
        <f>SUM(I305,M305)</f>
        <v>41650</v>
      </c>
      <c r="F305" s="25"/>
      <c r="G305" s="25"/>
      <c r="H305" s="25"/>
      <c r="I305" s="25">
        <f>SUM(J305:L305)</f>
        <v>30000</v>
      </c>
      <c r="J305" s="25"/>
      <c r="K305" s="25"/>
      <c r="L305" s="25">
        <f>SUM(L17,L33,L45,L53,L61,L77,L97,L117,L125,L133,L173,L193,L225,L249,L285,L297,L165)</f>
        <v>30000</v>
      </c>
      <c r="M305" s="25">
        <f>SUM(M17,M33,M45,M53,M61,M77,M97,M117,M125,M133,M173,M193,M225,M249,M285,M297,M165)</f>
        <v>11650</v>
      </c>
      <c r="N305" s="27"/>
    </row>
    <row r="306" spans="1:14" ht="24.75" customHeight="1">
      <c r="A306" s="91"/>
      <c r="B306" s="92"/>
      <c r="C306" s="93"/>
      <c r="D306" s="33" t="s">
        <v>13</v>
      </c>
      <c r="E306" s="25">
        <f>SUM(I306,M306)</f>
        <v>30000</v>
      </c>
      <c r="F306" s="25"/>
      <c r="G306" s="25"/>
      <c r="H306" s="25"/>
      <c r="I306" s="25">
        <f>SUM(J306:L306)</f>
        <v>30000</v>
      </c>
      <c r="J306" s="25"/>
      <c r="K306" s="25">
        <f>SUM(K18,K34,K46,K54,K62,K78,K98,K118,K126,K134,K174,K194,K226,K250,K286,K298,K166)</f>
        <v>30000</v>
      </c>
      <c r="L306" s="25"/>
      <c r="M306" s="25"/>
      <c r="N306" s="27"/>
    </row>
    <row r="307" spans="1:14" ht="24.75" customHeight="1">
      <c r="A307" s="94"/>
      <c r="B307" s="95"/>
      <c r="C307" s="96"/>
      <c r="D307" s="49" t="s">
        <v>14</v>
      </c>
      <c r="E307" s="25">
        <f>SUM(I307,M307)</f>
        <v>36888931</v>
      </c>
      <c r="F307" s="25">
        <f>SUM(F19,F35,F47,F55,F63,F79,F99,F119,F127,F135,F175,F195,F227,F251,F287,F299)</f>
        <v>3598641</v>
      </c>
      <c r="G307" s="25">
        <f>SUM(G19,G35,G47,G55,G63,G79,G99,G119,G127,G135,G175,G195,G227,G251,G287,G299)</f>
        <v>18500</v>
      </c>
      <c r="H307" s="25">
        <f>SUM(H19,H35,H47,H55,H63,H79,H99,H119,H127,H135,H175,H195,H227,H251,H287,H299)</f>
        <v>25180</v>
      </c>
      <c r="I307" s="25">
        <f>SUM(J307:L307)</f>
        <v>33866595</v>
      </c>
      <c r="J307" s="25">
        <f>SUM(J19,J35,J47,J55,J63,J79,J99,J119,J127,J135,J175,J195,J227,J251,J287,J299,J167)</f>
        <v>21340496</v>
      </c>
      <c r="K307" s="25">
        <f>SUM(K19,K35,K47,K55,K63,K79,K99,K119,K127,K135,K175,K195,K227,K251,K287,K299,K167)</f>
        <v>11844845</v>
      </c>
      <c r="L307" s="25">
        <f>SUM(L19,L35,L47,L55,L63,L79,L99,L119,L127,L135,L175,L195,L227,L251,L287,L299,L167)</f>
        <v>681254</v>
      </c>
      <c r="M307" s="25">
        <f>SUM(M19,M35,M47,M55,M63,M79,M99,M119,M127,M135,M175,M195,M227,M251,M287,M299,M167)</f>
        <v>3022336</v>
      </c>
      <c r="N307" s="27"/>
    </row>
    <row r="308" spans="1:14" ht="24.75" customHeight="1">
      <c r="A308" s="50"/>
      <c r="B308" s="50"/>
      <c r="C308" s="51"/>
      <c r="D308" s="51"/>
      <c r="E308" s="51"/>
      <c r="F308" s="52"/>
      <c r="G308" s="52"/>
      <c r="H308" s="52"/>
      <c r="I308" s="51"/>
      <c r="J308" s="51"/>
      <c r="K308" s="51"/>
      <c r="L308" s="51"/>
      <c r="M308" s="51"/>
      <c r="N308" s="27"/>
    </row>
    <row r="309" spans="1:14" ht="12.75">
      <c r="A309" s="50"/>
      <c r="B309" s="50"/>
      <c r="C309" s="51"/>
      <c r="D309" s="51"/>
      <c r="E309" s="51"/>
      <c r="F309" s="52"/>
      <c r="G309" s="52"/>
      <c r="H309" s="52"/>
      <c r="I309" s="51"/>
      <c r="J309" s="51"/>
      <c r="K309" s="51"/>
      <c r="L309" s="51"/>
      <c r="M309" s="51"/>
      <c r="N309" s="27"/>
    </row>
    <row r="310" spans="1:14" ht="12.75">
      <c r="A310" s="50"/>
      <c r="B310" s="50"/>
      <c r="C310" s="51"/>
      <c r="D310" s="51"/>
      <c r="E310" s="51"/>
      <c r="F310" s="52"/>
      <c r="G310" s="52"/>
      <c r="H310" s="52"/>
      <c r="I310" s="51"/>
      <c r="J310" s="51"/>
      <c r="K310" s="51"/>
      <c r="L310" s="51"/>
      <c r="M310" s="51"/>
      <c r="N310" s="27"/>
    </row>
    <row r="311" spans="1:14" ht="12.75">
      <c r="A311" s="50"/>
      <c r="B311" s="50"/>
      <c r="C311" s="51"/>
      <c r="D311" s="51"/>
      <c r="E311" s="51"/>
      <c r="F311" s="52"/>
      <c r="G311" s="52"/>
      <c r="H311" s="52"/>
      <c r="I311" s="51"/>
      <c r="J311" s="51"/>
      <c r="K311" s="51"/>
      <c r="L311" s="51"/>
      <c r="M311" s="51"/>
      <c r="N311" s="27"/>
    </row>
    <row r="312" spans="1:14" ht="12.75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  <c r="N312" s="27"/>
    </row>
    <row r="313" spans="1:14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  <c r="N313" s="27"/>
    </row>
  </sheetData>
  <mergeCells count="57">
    <mergeCell ref="C216:C217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56:C57"/>
    <mergeCell ref="C64:C65"/>
    <mergeCell ref="C68:C69"/>
    <mergeCell ref="C15:D15"/>
    <mergeCell ref="C20:C23"/>
    <mergeCell ref="C40:C43"/>
    <mergeCell ref="C52:C53"/>
    <mergeCell ref="C96:C97"/>
    <mergeCell ref="C108:C109"/>
    <mergeCell ref="C120:C122"/>
    <mergeCell ref="C104:C105"/>
    <mergeCell ref="C100:C101"/>
    <mergeCell ref="C156:C157"/>
    <mergeCell ref="C184:C187"/>
    <mergeCell ref="C196:C197"/>
    <mergeCell ref="C208:C209"/>
    <mergeCell ref="C180:C183"/>
    <mergeCell ref="C176:C179"/>
    <mergeCell ref="C204:C205"/>
    <mergeCell ref="C188:C191"/>
    <mergeCell ref="C168:C171"/>
    <mergeCell ref="C220:C221"/>
    <mergeCell ref="C224:C225"/>
    <mergeCell ref="C252:C253"/>
    <mergeCell ref="C256:C257"/>
    <mergeCell ref="C268:C269"/>
    <mergeCell ref="C232:C233"/>
    <mergeCell ref="C240:C241"/>
    <mergeCell ref="C248:C249"/>
    <mergeCell ref="C152:C153"/>
    <mergeCell ref="C228:C229"/>
    <mergeCell ref="C288:C289"/>
    <mergeCell ref="A304:C307"/>
    <mergeCell ref="C272:C273"/>
    <mergeCell ref="C276:C277"/>
    <mergeCell ref="C280:C281"/>
    <mergeCell ref="C284:C285"/>
    <mergeCell ref="C212:C213"/>
    <mergeCell ref="C260:C261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6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Compaq</cp:lastModifiedBy>
  <cp:lastPrinted>2006-06-01T13:16:36Z</cp:lastPrinted>
  <dcterms:created xsi:type="dcterms:W3CDTF">1999-06-23T10:13:04Z</dcterms:created>
  <dcterms:modified xsi:type="dcterms:W3CDTF">2006-06-07T06:53:20Z</dcterms:modified>
  <cp:category/>
  <cp:version/>
  <cp:contentType/>
  <cp:contentStatus/>
</cp:coreProperties>
</file>