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7"/>
  </bookViews>
  <sheets>
    <sheet name="+" sheetId="1" r:id="rId1"/>
    <sheet name="dochody 1" sheetId="2" r:id="rId2"/>
    <sheet name="Wydatki 2" sheetId="3" r:id="rId3"/>
    <sheet name="ad.rz." sheetId="4" r:id="rId4"/>
    <sheet name="poroz. 3" sheetId="5" r:id="rId5"/>
    <sheet name="inw. 4" sheetId="6" r:id="rId6"/>
    <sheet name="WPI" sheetId="7" r:id="rId7"/>
    <sheet name="UE 5" sheetId="8" r:id="rId8"/>
    <sheet name="p-r" sheetId="9" r:id="rId9"/>
    <sheet name="rez." sheetId="10" r:id="rId10"/>
    <sheet name="dot." sheetId="11" r:id="rId11"/>
    <sheet name="g.pom." sheetId="12" r:id="rId12"/>
    <sheet name="PFOŚiGW" sheetId="13" r:id="rId13"/>
    <sheet name="PFGZGiK" sheetId="14" r:id="rId14"/>
    <sheet name="80130" sheetId="15" r:id="rId15"/>
  </sheets>
  <externalReferences>
    <externalReference r:id="rId18"/>
  </externalReferences>
  <definedNames>
    <definedName name="_xlnm.Print_Area" localSheetId="4">'poroz. 3'!$A$1:$F$26</definedName>
    <definedName name="_xlnm.Print_Titles" localSheetId="1">'dochody 1'!$8:$8</definedName>
    <definedName name="_xlnm.Print_Titles" localSheetId="4">'poroz. 3'!$10:$10</definedName>
    <definedName name="_xlnm.Print_Titles" localSheetId="7">'UE 5'!$14:$14</definedName>
    <definedName name="_xlnm.Print_Titles" localSheetId="6">'WPI'!$10:$10</definedName>
    <definedName name="_xlnm.Print_Titles" localSheetId="2">'Wydatki 2'!$8:$8</definedName>
  </definedNames>
  <calcPr fullCalcOnLoad="1"/>
</workbook>
</file>

<file path=xl/sharedStrings.xml><?xml version="1.0" encoding="utf-8"?>
<sst xmlns="http://schemas.openxmlformats.org/spreadsheetml/2006/main" count="1948" uniqueCount="658">
  <si>
    <t>DOCHODY - zestawienie według działów, rozdziałów i paragrafów</t>
  </si>
  <si>
    <t>Dział</t>
  </si>
  <si>
    <t>Rozdział</t>
  </si>
  <si>
    <t>§</t>
  </si>
  <si>
    <t>Nazwa</t>
  </si>
  <si>
    <t>010</t>
  </si>
  <si>
    <t>Rolnictwo i łowiectwo</t>
  </si>
  <si>
    <t>01005</t>
  </si>
  <si>
    <t>Prace geodezyjno - urządzeniowe na potrzeby rolnictwa</t>
  </si>
  <si>
    <t>Dotacje celowe otrzymane z budżetu państwa na zadania bieżące z zakresu administracji rządowej oraz inne zadania zlecone ustawami realizowane przez powiat</t>
  </si>
  <si>
    <t>Dotacje celowe przekazane z budżetu państwa na zadania bieżące realizowane przez powiat na podstawie porozumień z organami administracji rządowej</t>
  </si>
  <si>
    <t>020</t>
  </si>
  <si>
    <t>Leśnictwo</t>
  </si>
  <si>
    <t>02001</t>
  </si>
  <si>
    <t>Gospodarka leśna</t>
  </si>
  <si>
    <t>Transport i łączność</t>
  </si>
  <si>
    <t>Drogi publiczne powiatowe</t>
  </si>
  <si>
    <t>0690</t>
  </si>
  <si>
    <t>Wpływy z różnych opłat</t>
  </si>
  <si>
    <t>0830</t>
  </si>
  <si>
    <t>Wpływy z usług</t>
  </si>
  <si>
    <t>0870</t>
  </si>
  <si>
    <t>Wpływy ze sprzedaży składników majatkowych</t>
  </si>
  <si>
    <t>0970</t>
  </si>
  <si>
    <t>Wpływy z różnych dochodów</t>
  </si>
  <si>
    <t>Gospodarka mieszkaniowa</t>
  </si>
  <si>
    <t>Gospodarka gruntami i nieruchomościami</t>
  </si>
  <si>
    <t>0750</t>
  </si>
  <si>
    <t>Dochody z najmu i dzierżawy składników majątkowych Skarbu Państwa lub jednostek samorządu terytorialnego oraz inncyh umów o podobnym charakterze</t>
  </si>
  <si>
    <t>0770</t>
  </si>
  <si>
    <t>Wpłaty z tytułu odpłatnego nabycia prawa oraz prawa użytkowania wieczystego nieruchomości</t>
  </si>
  <si>
    <t>Działalność usługowa</t>
  </si>
  <si>
    <t>Prace geodezyjne i kartograficzne (nieinwestycyjne)</t>
  </si>
  <si>
    <t>Opracowania geodezyjne i kartograficzne</t>
  </si>
  <si>
    <t>Nadzór budowlany</t>
  </si>
  <si>
    <t>Dotacje celowe otrzymane z budżetu państwa na inwestycje i zakupy inwestycyjne z zakresu administracji rządowej oraz inne zadania zlecone ustawami realizowane przez powiat</t>
  </si>
  <si>
    <t>Administracja publiczna</t>
  </si>
  <si>
    <t>Urzędy wojewódzkie</t>
  </si>
  <si>
    <t>Część oświatowa subwencji ogolnej dla jednostek samorządu terytorialnego</t>
  </si>
  <si>
    <t>Część równoważąca subwencji ogólnej</t>
  </si>
  <si>
    <t>Część wyrównawcza subwencji ogólnej dla powiatów</t>
  </si>
  <si>
    <t>Dochody jednostek samorzadu terytorialnego związane z realizacja zadań z zakresu administracji rządowej oraz innych zadań zleconych ustawami</t>
  </si>
  <si>
    <t>Starostwa powiatowe</t>
  </si>
  <si>
    <t>0470</t>
  </si>
  <si>
    <t>Wpływy z opłat za zarząd, użytkowanie i użytkowanie wieczyste nieruchomości</t>
  </si>
  <si>
    <t>Ogółem dochody</t>
  </si>
  <si>
    <t>0840</t>
  </si>
  <si>
    <t>Wpływy ze sprzedaży wyrobów i składników majatkowych</t>
  </si>
  <si>
    <t>0920</t>
  </si>
  <si>
    <t>Pozostałe odsetki</t>
  </si>
  <si>
    <t>Komisje poborowe</t>
  </si>
  <si>
    <t>Bezpieczeństwo publiczne i ochrona przeciwpożarowa</t>
  </si>
  <si>
    <t>Komendy powiatowe Policji</t>
  </si>
  <si>
    <t>097</t>
  </si>
  <si>
    <t>Komendy powiatowe Państwowej Straży Pożarnej</t>
  </si>
  <si>
    <t>Obrona cywilna</t>
  </si>
  <si>
    <t>Dochody od osób prawnych, od osób fizycznych i od innych jednostek nie posiadających osobowości prawnej oraz wydatki związane z  ich poborem</t>
  </si>
  <si>
    <t>Wpływy z innych opłat stanowiacych dochody jednostek samorzadu terytorialnego na podstawie ustaw</t>
  </si>
  <si>
    <t>0420</t>
  </si>
  <si>
    <t>Wpływy z opłaty komunikacyjnej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</si>
  <si>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</si>
  <si>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</si>
  <si>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</si>
  <si>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</si>
  <si>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</si>
  <si>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</si>
  <si>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Subwencja ogólne z budżetu państwa</t>
  </si>
  <si>
    <t>Różne rozliczenia finansowe</t>
  </si>
  <si>
    <t>Oświata i wychowanie</t>
  </si>
  <si>
    <t>Licea ogólnokształcące</t>
  </si>
  <si>
    <t>083</t>
  </si>
  <si>
    <t>Szkoły zawodowe</t>
  </si>
  <si>
    <t>Pozostała działalność</t>
  </si>
  <si>
    <t>Dotacje celowe otrzymane z budżetu państwa na realizację bieżących zadań własnych powiatu</t>
  </si>
  <si>
    <t>Ochrona zdrowia</t>
  </si>
  <si>
    <t>Składki na ubezpieczenia zdrowotne oraz świadczenia dla osób nie objętych obowiązkiem ubezpieczenia zdrowotnego</t>
  </si>
  <si>
    <t>Pomoc społeczna</t>
  </si>
  <si>
    <t>Placówki opiekuńczo-wychowawcze</t>
  </si>
  <si>
    <t>Dotacja celowe otrzymane z powiatu na zadania bieżące realizowane na podstawie porozumień (umów) między jednostkami samorządu terytorialnego</t>
  </si>
  <si>
    <t>Rodziny zastępcze</t>
  </si>
  <si>
    <t>Pozostałe zadania w zakresie polityki społecznej</t>
  </si>
  <si>
    <t>Zespoły do spraw orzekania o  niepełnosprawności</t>
  </si>
  <si>
    <t>Państwowy Fundusz Rehabilitacji Osób Niepełnosprawnych</t>
  </si>
  <si>
    <t>Powiatowe urzędy pracy</t>
  </si>
  <si>
    <t>Środki z Funduszu Pracy otrzymane przez powiat z przeznaczeniem na finansowanie kosztów wynagrodzenia i składek na ubezpieczenia społeczne pracowników  powiatowego urzedu pracy</t>
  </si>
  <si>
    <t>Edukacyjna opieka wychowawcza</t>
  </si>
  <si>
    <t>Specjalne ośrodki szkolno-wychowawcze</t>
  </si>
  <si>
    <t>Poradnie psychologiczno-pedagogiczne w tym poradnie specjalistyczne</t>
  </si>
  <si>
    <t>Placówki wychowania pozaszkolnego</t>
  </si>
  <si>
    <t>Internaty i bursy szkolne</t>
  </si>
  <si>
    <t>Plan przed zmianami</t>
  </si>
  <si>
    <t>Środki otrzymane od pozostałych jednostek zaliczanych do sektora finansów publicznych na realizację zadań bieżących jednostek zaliczanych do sektora finansów publicznych</t>
  </si>
  <si>
    <t>Rozdz.</t>
  </si>
  <si>
    <t>Wyszczególnienie</t>
  </si>
  <si>
    <t>Wydatki majątkowe</t>
  </si>
  <si>
    <t>02002</t>
  </si>
  <si>
    <t>60014</t>
  </si>
  <si>
    <t>70005</t>
  </si>
  <si>
    <t>71014</t>
  </si>
  <si>
    <t>71015</t>
  </si>
  <si>
    <t>75019</t>
  </si>
  <si>
    <t>75020</t>
  </si>
  <si>
    <t>75045</t>
  </si>
  <si>
    <t>75411</t>
  </si>
  <si>
    <t>75404</t>
  </si>
  <si>
    <t>75495</t>
  </si>
  <si>
    <t>75702</t>
  </si>
  <si>
    <t>75818</t>
  </si>
  <si>
    <t>80102</t>
  </si>
  <si>
    <t>Szkoły podstawowe specjalne</t>
  </si>
  <si>
    <t>80111</t>
  </si>
  <si>
    <t>Gimnazja specjalne</t>
  </si>
  <si>
    <t>80120</t>
  </si>
  <si>
    <t>80130</t>
  </si>
  <si>
    <t>80134</t>
  </si>
  <si>
    <t>80146</t>
  </si>
  <si>
    <t>80195</t>
  </si>
  <si>
    <t>851</t>
  </si>
  <si>
    <t>85111</t>
  </si>
  <si>
    <t>Szpitale ogólne</t>
  </si>
  <si>
    <t>85156</t>
  </si>
  <si>
    <t>85141</t>
  </si>
  <si>
    <t>85153</t>
  </si>
  <si>
    <t>85201</t>
  </si>
  <si>
    <t>85204</t>
  </si>
  <si>
    <t>85212</t>
  </si>
  <si>
    <t>85218</t>
  </si>
  <si>
    <t>85226</t>
  </si>
  <si>
    <t>85233</t>
  </si>
  <si>
    <t>85295</t>
  </si>
  <si>
    <t>85311</t>
  </si>
  <si>
    <t>Rehabilitacja zawodowa i społeczna osób niepełnosprawnych</t>
  </si>
  <si>
    <t>85321</t>
  </si>
  <si>
    <t>85333</t>
  </si>
  <si>
    <t>85395</t>
  </si>
  <si>
    <t>85403</t>
  </si>
  <si>
    <t>85406</t>
  </si>
  <si>
    <t>85407</t>
  </si>
  <si>
    <t>85410</t>
  </si>
  <si>
    <t>85412</t>
  </si>
  <si>
    <t>85417</t>
  </si>
  <si>
    <t>92105</t>
  </si>
  <si>
    <t>92116</t>
  </si>
  <si>
    <t>92695</t>
  </si>
  <si>
    <t>Powiatowe centrum pomocy rodzinie</t>
  </si>
  <si>
    <t>Wpływy z tytułu pomocy finansowej udzielanej między jednostkami samorządu terytorialnego na dofinansowanie własnych zadań bieżących</t>
  </si>
  <si>
    <t>Gospodarstwa pomocnicze</t>
  </si>
  <si>
    <t>Wpływy do budżetu części zysku gospodarstwa pomocniczego</t>
  </si>
  <si>
    <t>Lp.</t>
  </si>
  <si>
    <t>Wykaz rezerw celowych</t>
  </si>
  <si>
    <t>Przeznaczenie</t>
  </si>
  <si>
    <t xml:space="preserve">Plan </t>
  </si>
  <si>
    <t>Na nagrody starosty dla dyrektorów placówek oświatowych i wytypowanych nauczycieli</t>
  </si>
  <si>
    <t>Ogółem</t>
  </si>
  <si>
    <t>80309</t>
  </si>
  <si>
    <t>Wpływy z tytułu pomocy finansowej udzielonej między jednostkami samorzadu terytorialnego na dofinansowanie własnych zadań inwestycyjnych i zakupów inwestycyjnych</t>
  </si>
  <si>
    <t>Zabezpieczenie udzielonego poręczenia spłaty kredytu zaciągniętego przez Szpital Powiatowy w Złotowie</t>
  </si>
  <si>
    <t>Szkolnictwo wyższe</t>
  </si>
  <si>
    <t>803</t>
  </si>
  <si>
    <t>Rady Powiatu Złotowskiego</t>
  </si>
  <si>
    <t>Wydatki</t>
  </si>
  <si>
    <t>1. porozumień z innymi jednostkami samorządu terytorialnego.</t>
  </si>
  <si>
    <t>Klasyfikacja</t>
  </si>
  <si>
    <t>Nazwa zadania</t>
  </si>
  <si>
    <t>Dochody</t>
  </si>
  <si>
    <t>dofinansowanie kosztów utrzymania dzieci w placówkach opiekuńczo-wychowawczych</t>
  </si>
  <si>
    <t>dofinansowaniedla rodzin zastępczych prowadzonych przez powiaty</t>
  </si>
  <si>
    <t>Dofinansowanie Warsztatu Terapii Zajęciowej w Okonku ze środków uzyskanych z Miasta i Gminy Okonek</t>
  </si>
  <si>
    <t>dofinansowanie indywidualnego nauczania dzieci niesłyszacych,słabo słyszacych i dzieci z autyzmem</t>
  </si>
  <si>
    <t>Razem:</t>
  </si>
  <si>
    <t>Wykaz wydatków majątkowych</t>
  </si>
  <si>
    <t>dział</t>
  </si>
  <si>
    <t>rozdział</t>
  </si>
  <si>
    <t>nazwa zadania</t>
  </si>
  <si>
    <t>Zakup samochodu służbowego dla Starostwa Powiatowego</t>
  </si>
  <si>
    <t>Załącznik nr 3</t>
  </si>
  <si>
    <t xml:space="preserve">Załącznik nr 1 </t>
  </si>
  <si>
    <t>cel dotacji</t>
  </si>
  <si>
    <t>za zakup sprzetu i wyposażenia dla Komendy Powiatowej Policji w Złotowie</t>
  </si>
  <si>
    <t>na prowadzenie szkół niepublicznych na prawach szkół publicznych</t>
  </si>
  <si>
    <t>na finansowanie kształcenia uczniów klas wielozawodowych w zakresie teoretycznych przedmiotów zawowodych</t>
  </si>
  <si>
    <t>na dofinansowanie dla placówek wychowawczych i domów dziecka prowadzonych przez powiaty</t>
  </si>
  <si>
    <t>na dofinansowanie dla rodzin  zastępczych prowadzonych przez powiaty</t>
  </si>
  <si>
    <t>na dofinansowanie indywidualnego nauczania dzieci niesłyszących, słabo słyszących i dzieci z autyzmem</t>
  </si>
  <si>
    <t>na prowadzenie internatu dla szkoły niepublicznej na prawach szkoły publicznej</t>
  </si>
  <si>
    <t>na dofinansowanie obozów szkoleniowcyh dla dzieci i młodzieży z terenu Powiatu Złotowskiego</t>
  </si>
  <si>
    <t>na prowadzenie szkolnego schroniska młodzieżowego</t>
  </si>
  <si>
    <t>na prowadzenie zadań biblioteki powiatowej</t>
  </si>
  <si>
    <t>2710</t>
  </si>
  <si>
    <t>w złotych</t>
  </si>
  <si>
    <t>Treść</t>
  </si>
  <si>
    <t xml:space="preserve">§ </t>
  </si>
  <si>
    <t>Plan</t>
  </si>
  <si>
    <t>Przychody ogółem:</t>
  </si>
  <si>
    <t>1.</t>
  </si>
  <si>
    <t>Kredyty i pożyczki krajowe</t>
  </si>
  <si>
    <t>§ 952</t>
  </si>
  <si>
    <t>2.</t>
  </si>
  <si>
    <t>Kredyty i pożyczki zagraniczne</t>
  </si>
  <si>
    <t>§ 953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</si>
  <si>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</si>
  <si>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</si>
  <si>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</si>
  <si>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</si>
  <si>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</si>
  <si>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</si>
  <si>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</si>
  <si>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</si>
  <si>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>§ 941 do § 944</t>
  </si>
  <si>
    <t>6.</t>
  </si>
  <si>
    <t>Nadwyżka budżetu z lat ubiegłych</t>
  </si>
  <si>
    <t>§ 957</t>
  </si>
  <si>
    <t>7.</t>
  </si>
  <si>
    <t>Inne papiery wartościowe</t>
  </si>
  <si>
    <t>§ 931</t>
  </si>
  <si>
    <t>8.</t>
  </si>
  <si>
    <t>Inne rozliczenia krajowe (wolne środki)</t>
  </si>
  <si>
    <t>§ 955</t>
  </si>
  <si>
    <t>Rozchody ogółem:</t>
  </si>
  <si>
    <t>Spłaty kredytów i pożyczek krajowych</t>
  </si>
  <si>
    <t>§ 992</t>
  </si>
  <si>
    <t>Spłaty kredytów i pożyczek zagranicznych</t>
  </si>
  <si>
    <t>§ 993</t>
  </si>
  <si>
    <t>Spłaty pożyczek otrzymanych na finansowanie zadań realizowanych z udziałem środków pochodzących z bodżetu UE</t>
  </si>
  <si>
    <t>§ 963</t>
  </si>
  <si>
    <t>Udzielone pożyczki</t>
  </si>
  <si>
    <t>§ 991</t>
  </si>
  <si>
    <t>Lokaty</t>
  </si>
  <si>
    <t>§ 994</t>
  </si>
  <si>
    <t>Wykup innych papierów wartościowych</t>
  </si>
  <si>
    <t>§ 982</t>
  </si>
  <si>
    <t>Rozchody z tytułu innych rozliczeń</t>
  </si>
  <si>
    <t>§ 995</t>
  </si>
  <si>
    <t>Młodzieżowe ośrodki socjoterapii</t>
  </si>
  <si>
    <t>Jednostki specjalistycznego poradnictwa, mieszkania chronione i ośrodki interwencji kryzysowej</t>
  </si>
  <si>
    <t>Nazwa programu lub zadania z kontraktu</t>
  </si>
  <si>
    <t>Cel</t>
  </si>
  <si>
    <t>Jednostka organizacyjna odpowiedzialna za realizację lub koordynująca</t>
  </si>
  <si>
    <t>Łączne nakłady  finansowe</t>
  </si>
  <si>
    <t>Ogółem:</t>
  </si>
  <si>
    <t>Szpital Powiatowy w Złotowie</t>
  </si>
  <si>
    <t>przychody</t>
  </si>
  <si>
    <t>dochody</t>
  </si>
  <si>
    <t>razem</t>
  </si>
  <si>
    <t>wydatki</t>
  </si>
  <si>
    <t>rozchody</t>
  </si>
  <si>
    <t>nadwyżka / deficyt:</t>
  </si>
  <si>
    <t>suma kontrolna:</t>
  </si>
  <si>
    <t>Okres real.</t>
  </si>
  <si>
    <t>Zakup tomografu komputerowego dla Szpitala Powiatowego w Złotowie</t>
  </si>
  <si>
    <t>0680</t>
  </si>
  <si>
    <t>Wpływy od rodziców z tytułu odpłatności za utrzymanie dzieci (wychowanków) w placówkach
opiekuńczo - wychowawczych</t>
  </si>
  <si>
    <t>Dział 900 Gospodarka komunalna i ochrona środowiska</t>
  </si>
  <si>
    <t>Rozdział 90011 Fundusz Ochrony Środowiska i Gospodarki Wodnej</t>
  </si>
  <si>
    <t>wyszczególnienie</t>
  </si>
  <si>
    <t>I.</t>
  </si>
  <si>
    <t>II.</t>
  </si>
  <si>
    <t>Przychody</t>
  </si>
  <si>
    <t>Wydatki bieżące</t>
  </si>
  <si>
    <t>ogółem</t>
  </si>
  <si>
    <t>w tym: dotacja z budżetu</t>
  </si>
  <si>
    <t>w tym: wpłata do budżetu</t>
  </si>
  <si>
    <t>Zakłady budżetowe:</t>
  </si>
  <si>
    <t>Zespół Szkół Rolniczych w Złotowie</t>
  </si>
  <si>
    <t>Zespól Szkół Spożywczych Warsztaty-Młyn Szkoleniowy                                                                                     w Krajence</t>
  </si>
  <si>
    <t>Zespól Szkół Elektro - Mechanicznych Warsztaty Szkolne  w Złotowie</t>
  </si>
  <si>
    <t>Zespół Szkół Technicznych w Jastrowiu</t>
  </si>
  <si>
    <t>Gospodarstwo Pomocnicze "Domek Letniskowy" w Sławianowie przy Komendzie Powiatowej Państwowej Straży Pożarnej w Złotowie</t>
  </si>
  <si>
    <t>*) w rachunku dochodów własnych - Dochody</t>
  </si>
  <si>
    <t>WYDATKI - zestawienie według działów, rozdziałów i paragrafów</t>
  </si>
  <si>
    <t>paragraf</t>
  </si>
  <si>
    <t>4210</t>
  </si>
  <si>
    <t>4300</t>
  </si>
  <si>
    <t>01020</t>
  </si>
  <si>
    <t>3030</t>
  </si>
  <si>
    <t>60013</t>
  </si>
  <si>
    <t>6630</t>
  </si>
  <si>
    <t>3020</t>
  </si>
  <si>
    <t>3110</t>
  </si>
  <si>
    <t>4010</t>
  </si>
  <si>
    <t>4040</t>
  </si>
  <si>
    <t>4110</t>
  </si>
  <si>
    <t>4120</t>
  </si>
  <si>
    <t>4140</t>
  </si>
  <si>
    <t>4170</t>
  </si>
  <si>
    <t>Zakup usług zdrowotnych</t>
  </si>
  <si>
    <t>4260</t>
  </si>
  <si>
    <t>4270</t>
  </si>
  <si>
    <t>4350</t>
  </si>
  <si>
    <t>4360</t>
  </si>
  <si>
    <t>4370</t>
  </si>
  <si>
    <t>4410</t>
  </si>
  <si>
    <t>4430</t>
  </si>
  <si>
    <t>4440</t>
  </si>
  <si>
    <t>4480</t>
  </si>
  <si>
    <t>4500</t>
  </si>
  <si>
    <t>4520</t>
  </si>
  <si>
    <t>4700</t>
  </si>
  <si>
    <t>4740</t>
  </si>
  <si>
    <t>4750</t>
  </si>
  <si>
    <t>6050</t>
  </si>
  <si>
    <t>6059</t>
  </si>
  <si>
    <t>6060</t>
  </si>
  <si>
    <t>Zakup usług pozostałych</t>
  </si>
  <si>
    <t>Wydatki na zakupy inwestycyjne jednostek budżetowych</t>
  </si>
  <si>
    <t>4020</t>
  </si>
  <si>
    <t>4400</t>
  </si>
  <si>
    <t>4420</t>
  </si>
  <si>
    <t>Zakup usług obejmujących tłumaczenia</t>
  </si>
  <si>
    <t>4530</t>
  </si>
  <si>
    <t>4580</t>
  </si>
  <si>
    <t>4610</t>
  </si>
  <si>
    <t>Odsetki od nieterminowych wpłat podatku VAT</t>
  </si>
  <si>
    <t>Szkolenia pracowników niebędących członakmi korpusu służby cywilnej</t>
  </si>
  <si>
    <t>4280</t>
  </si>
  <si>
    <t>75109</t>
  </si>
  <si>
    <t>wpłaty z jednostek na fundusz celowy na finansowanie lu dofinansowanie zadań inwestycyjnych</t>
  </si>
  <si>
    <t>3070</t>
  </si>
  <si>
    <t>4050</t>
  </si>
  <si>
    <t>4060</t>
  </si>
  <si>
    <t>4070</t>
  </si>
  <si>
    <t>4080</t>
  </si>
  <si>
    <t>4180</t>
  </si>
  <si>
    <t>4510</t>
  </si>
  <si>
    <t>8070</t>
  </si>
  <si>
    <t>4810</t>
  </si>
  <si>
    <t>Nagrody i wydatki osobowe nie 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</si>
  <si>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</si>
  <si>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</si>
  <si>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</si>
  <si>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</si>
  <si>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Odpisy na zakladowy fundusz świadczeń socjalnych</t>
  </si>
  <si>
    <t>3240</t>
  </si>
  <si>
    <t>Zakup materiałów i wyposażenia</t>
  </si>
  <si>
    <t>4240</t>
  </si>
  <si>
    <t>Zakup pomocy naukowych, dydaktycznych i książek</t>
  </si>
  <si>
    <t>Zakup energii</t>
  </si>
  <si>
    <t>Zakup usług remontowych</t>
  </si>
  <si>
    <t>Zakup dostępu do sieci internet</t>
  </si>
  <si>
    <t>Opłaty z tytułu zakupu usług telekomunikacyjnych telefonii komórkowej</t>
  </si>
  <si>
    <t>Opłaty z tytułu zakupu usług telekomunikacyjnych telefonii stacjonarnej</t>
  </si>
  <si>
    <t>Podróże służbowe krajowe</t>
  </si>
  <si>
    <t>Różne opłaty i składki</t>
  </si>
  <si>
    <t>Zakup materiałów papierniczych do sprzętu drukarskego i urządzeń kserograficznych</t>
  </si>
  <si>
    <t>Zakup akcesoriów komputerowych, w tym programów i licencji</t>
  </si>
  <si>
    <t>ZSEM</t>
  </si>
  <si>
    <t>ZSS</t>
  </si>
  <si>
    <t>ZSE</t>
  </si>
  <si>
    <t>2320</t>
  </si>
  <si>
    <t>2540</t>
  </si>
  <si>
    <t>2820</t>
  </si>
  <si>
    <t>4118</t>
  </si>
  <si>
    <t>4119</t>
  </si>
  <si>
    <t>4128</t>
  </si>
  <si>
    <t>4129</t>
  </si>
  <si>
    <t>4178</t>
  </si>
  <si>
    <t>4179</t>
  </si>
  <si>
    <t>4218</t>
  </si>
  <si>
    <t>4219</t>
  </si>
  <si>
    <t>4308</t>
  </si>
  <si>
    <t>4309</t>
  </si>
  <si>
    <t>Szkoły zawodowe specjalne</t>
  </si>
  <si>
    <t>3248</t>
  </si>
  <si>
    <t>3249</t>
  </si>
  <si>
    <t>6220</t>
  </si>
  <si>
    <t>85154</t>
  </si>
  <si>
    <t>4130</t>
  </si>
  <si>
    <t>4220</t>
  </si>
  <si>
    <t>4230</t>
  </si>
  <si>
    <t>Dotacja podmiotowa z budżetu dla jednostek niezaliczanych do sektora finansów publicznych</t>
  </si>
  <si>
    <t>4018</t>
  </si>
  <si>
    <t>4019</t>
  </si>
  <si>
    <t>4048</t>
  </si>
  <si>
    <t>4049</t>
  </si>
  <si>
    <t>4419</t>
  </si>
  <si>
    <t>85346</t>
  </si>
  <si>
    <t>2310</t>
  </si>
  <si>
    <t>Dotacje celowe przekazane gminie  na zadania bieżące realizowane na podstawie porozumień (umów) między jednostkami samorzadu terytorialnego</t>
  </si>
  <si>
    <t>Ogółem wydatki:</t>
  </si>
  <si>
    <t>Wydatki majątkowe:</t>
  </si>
  <si>
    <t>Prace geodezyjne - urządzeniowe na potrzeby rolnictwa</t>
  </si>
  <si>
    <t>Fundusz ochrony Gruntów</t>
  </si>
  <si>
    <t>Różne wydatki na rzecz osób fizycznych</t>
  </si>
  <si>
    <t>Nadzór nad gospodarką leśną</t>
  </si>
  <si>
    <t>Drogi publiczne wojewódzkie</t>
  </si>
  <si>
    <t>Dotacje celowe przekazane do samorzadu województwa na inwestycje i zakupy inwestycyjne realizowane na podstawie porozumień (umów) między jednostkami samorządu terytorialnego</t>
  </si>
  <si>
    <t>Świadczenia społeczne</t>
  </si>
  <si>
    <t>Wpłaty na PFRON</t>
  </si>
  <si>
    <t>Wynagrodzenia bezosobowe</t>
  </si>
  <si>
    <t>Podatek od nieruchomości</t>
  </si>
  <si>
    <t>Pozostałe podatki na rzecz budżetów jednostek samorządu terytorialnego</t>
  </si>
  <si>
    <t>Opłaty na rzecz budżetów jednostek samorządu terytorialnego</t>
  </si>
  <si>
    <t>Szkolenia pracowników</t>
  </si>
  <si>
    <t>Wydatki inwestycyjne jednostek budżetowych</t>
  </si>
  <si>
    <t>Wynagrodzenia osobowe członków korpusu służby cywilnej</t>
  </si>
  <si>
    <t>Opłaty czynszowe za pomieszczenia biurowe</t>
  </si>
  <si>
    <t>Rady powiatów</t>
  </si>
  <si>
    <t>Podróże służbowe zagraniczne</t>
  </si>
  <si>
    <t>Podatek od towarów i usług (VAT)</t>
  </si>
  <si>
    <t>Koszty postępowania sądowego i prokuratorskiego</t>
  </si>
  <si>
    <t>Urzędy naczelnych organów władzy państwowej, kontroli i ochrony prawa oraz sądownictwa</t>
  </si>
  <si>
    <t>Wybory do rad gminy,rad powiatów i sejmików województw,wybory wójtów,burmistrzów i prezydentów miast oraz referenda gminne,powiatowe i wojewódzkie</t>
  </si>
  <si>
    <t>Komendy wojewódzkie Policji</t>
  </si>
  <si>
    <t>Wydatki osobowe niezaliczane do uposażeń wypłacone żołnierzom i funkcjonariuszom</t>
  </si>
  <si>
    <t>Uposażenia żołnierzy zawodowych i nadterminowych oraz funkcjonariuszy</t>
  </si>
  <si>
    <t>Pozostałe należności żołnierzy zawodowych i nadterminowych oraz funkcjonariuszy</t>
  </si>
  <si>
    <t>Nagrody roczne dla żołnierzy zawodowych i nadterminowych oraz funkcjonariuszy</t>
  </si>
  <si>
    <t>Uposażenia i świadczenia pieniężne wyplacane funkcjonariuszom zwolnionym</t>
  </si>
  <si>
    <t>Równoważniki pieniężne i ekwiwalenty dla żołnierzy i funkcjonariuszy</t>
  </si>
  <si>
    <t>Opłaty na rzecz budżetu państwa</t>
  </si>
  <si>
    <t>Obsługa długu publicznego</t>
  </si>
  <si>
    <t>Obsługa papierów wartościowych, kredytów i pożyczek jednostek samorządu terytorialnego</t>
  </si>
  <si>
    <t>Odsetki i dyskonto od krajowych skarbowych papierów wartościowych oraz od krajowych pożyczek i kredytów</t>
  </si>
  <si>
    <t>Rezerwy ogólne i celowe</t>
  </si>
  <si>
    <t xml:space="preserve">Rezerwy </t>
  </si>
  <si>
    <t>Stypendia oraz inne formy pomocy dla uczniów</t>
  </si>
  <si>
    <t>Dotacje celowe przekazane dla powiatu na zadania bieżace realzowane na podstawie porozumień (umów) między jednostkami samorzadu terytorialego</t>
  </si>
  <si>
    <t>Dotacja podmiotowa z budżetu dla niepublicznej jednostki systemu oświaty</t>
  </si>
  <si>
    <t>Dotacja celowa z budżetu na finansowanie lub dofinansowanie zada zleconych do realizacji stowarzyszeniom</t>
  </si>
  <si>
    <t>Dokształcanie i doskonalenie nauczycieli</t>
  </si>
  <si>
    <t>Pomoc materialna dla studentów</t>
  </si>
  <si>
    <t>dotacje celowe z budżetu na finansowanie lub dofinansowanie kosztów realizacji inwestycji i zakupów inwestycyjnych innych jednostek sektora finansów publicznych</t>
  </si>
  <si>
    <t>Ratownictwo medyczne</t>
  </si>
  <si>
    <t>Zwalczanie narkomanii</t>
  </si>
  <si>
    <t>Przeciwdziałanie alkoholizmowi</t>
  </si>
  <si>
    <t>Składki na ubezpieczenie zdrowotne</t>
  </si>
  <si>
    <t>Opieka społeczna</t>
  </si>
  <si>
    <t>Zakup środków żwyności</t>
  </si>
  <si>
    <t>Świadczenia rodzinne oraz składki na ubezpieczenia emerytalne i rentowe z ubezpieczenia społecznego</t>
  </si>
  <si>
    <t>Powiatowe centra pomocy rodzinie</t>
  </si>
  <si>
    <t>Ośrodki adopcyjno-opiekuńcze</t>
  </si>
  <si>
    <t>Zespoły do spraw orzekania o stopniu niepełnosprawności</t>
  </si>
  <si>
    <t>Poradnie psychologiczno-pedagogiczne oraz inne poradnie specjalistyczne</t>
  </si>
  <si>
    <t>Kolonie i obozy oraz inne formy wypoczynku dzieci i młodzieży szkolnej</t>
  </si>
  <si>
    <t>Szkolne schroniska młodzieżowe</t>
  </si>
  <si>
    <t>Kultura i ochrona dziedzictwa narodowego</t>
  </si>
  <si>
    <t>Pozostałe zadania w zakresie kultury</t>
  </si>
  <si>
    <t>Biblioteki</t>
  </si>
  <si>
    <t>Kultura fizyczna i sport</t>
  </si>
  <si>
    <t>w tym:</t>
  </si>
  <si>
    <t>wynagrodzenia i pochodne</t>
  </si>
  <si>
    <t>pozostałe wydatki bieżące:</t>
  </si>
  <si>
    <t>dotacje z budżetu:</t>
  </si>
  <si>
    <t xml:space="preserve">w tym: </t>
  </si>
  <si>
    <t>pozostałe wydatki bieżące</t>
  </si>
  <si>
    <t>dotacje z budżetu</t>
  </si>
  <si>
    <t xml:space="preserve">Suma kontrolna </t>
  </si>
  <si>
    <t>ZSE-M</t>
  </si>
  <si>
    <t>ZSR</t>
  </si>
  <si>
    <t>ZST</t>
  </si>
  <si>
    <t>szk. Niepubl.</t>
  </si>
  <si>
    <t xml:space="preserve">Na realizację zadań własnych z zakresu zarządzania kryzysowego </t>
  </si>
  <si>
    <t>Na stypendia dla młodzieży w szkołach ponadgimnazjalnych "Matura 2007"</t>
  </si>
  <si>
    <t>Dofinansowanie z gminy Miasto Złotów na modernizację ul.Norwada w Złotowie</t>
  </si>
  <si>
    <t xml:space="preserve">Modernizacja ulicy Norwida w Złotowie </t>
  </si>
  <si>
    <t>Budowa parkingu przy budynku OPP w Złotowie</t>
  </si>
  <si>
    <t>Remont budynku Starostwa Powiatowego w Złotowie</t>
  </si>
  <si>
    <t>Zakup sprzętu komputerowego, zakup i wdrożenie systemu elektronicznego obiegu dokumentów oraz norm ISO w Starostwie Powiatowym w Złotowie</t>
  </si>
  <si>
    <t>Modernizacja instalacji w budynku Zespołu Szkół Rolniczych w Złotowie</t>
  </si>
  <si>
    <t>Remont dachu w budynku Zespołu Szkół Rolniczych w Złotowie</t>
  </si>
  <si>
    <t>Remont elewacji budynku Zespołu Szkół Spożywczych w Krajence</t>
  </si>
  <si>
    <t>Dofinansowanie z Miasta i Gminy Okonek do modernizacji drogi Borucino-Pniewo-Jastrowie</t>
  </si>
  <si>
    <t>Dofinansowanie z Miasta i Gminy Jastrowie do modernizacji drogi Borucino-Pniewo-Jastrowie</t>
  </si>
  <si>
    <t>Dofinansowanie przez Miasto i Gminę Okonek łącza telekomunikacyjnego dla delegaturyw Okonku Wydziału Komunikacji i Dróg Starostwa Powiatowego oraz modernizacji infrastruktury teleinformatycznej</t>
  </si>
  <si>
    <t>dofinansowanie przez Miasto i Gminę Okonek zakupu tomografu komputerowego dla Szpitala Powiatowego im. Alfreda Sokołowskiego w Złotowie</t>
  </si>
  <si>
    <t>Na dotacje dla organizacji pożytku publicznego wyłonionych w drodze konkursu z przeznaczeniem na realizację imprez kulturalno oświatowych i sportowych</t>
  </si>
  <si>
    <t>Termomodernizacja budynku magazynowo-warsztatowego oraz montaż instalacji solarowej do ogrzania wody użytkowej</t>
  </si>
  <si>
    <t>Wynagrodzenie osobowe członków korpusu służby sywilnej</t>
  </si>
  <si>
    <t>Świetlice szkolne</t>
  </si>
  <si>
    <t>4390</t>
  </si>
  <si>
    <t>Opłaty z tytułu zakupu usług</t>
  </si>
  <si>
    <t>Przebudowa drogi 1036P Radawnica - Łąkie - Debrzno Wieś na odcinku Łąkie - Scholastykowo</t>
  </si>
  <si>
    <t>Powiatowy Zarząd Dróg w Złotowie</t>
  </si>
  <si>
    <t xml:space="preserve">Załącznik nr 2 </t>
  </si>
  <si>
    <t>Zarządzanie kryzysowe</t>
  </si>
  <si>
    <t>Przychody i rozchody budżetu 2008 r.</t>
  </si>
  <si>
    <t>dofinansowanie z Gminy i Miasta Jastrowie do zakupu samochodu dla Komisariatu Policji w Jastrowiu</t>
  </si>
  <si>
    <t>Wpływy z tytułu pomocy finansowej udzielanej między jednostkami samorządu terytorialnego na dofinansowanie własnych zadań inwestycyjnych i zakupów inwestycyjnych</t>
  </si>
  <si>
    <t>Wydatki na wieloletnie programy inwestycyjne w latach 2008 - 2010</t>
  </si>
  <si>
    <t>Na remonty, zmiany stanu organizacyjnego oraz tworzenie nowych oddziałów w placówkach oświatowych prowadzonych przez Powiat Złotowski</t>
  </si>
  <si>
    <t>Prace remontowe w budynku Zespołu Szkół Elektro - Mechanicznych w Złotowie</t>
  </si>
  <si>
    <t>Dofinansowanie z Miasta i Gminy Jastrowie do modernizacji Chodnika we wsi Sypniewo</t>
  </si>
  <si>
    <t xml:space="preserve">dofinansowanie z Gminy Miasto Złotów dla Komendy Powiatowej Państwowej Staży Pożarnej </t>
  </si>
  <si>
    <t>I. Dochody i wydatki związane z realizacją zadań z zakresu administracji rządowej zleconych gminie i innych zadań zleconych ustawami w 2008 r.</t>
  </si>
  <si>
    <t>Dotacje na realizację zadań z zakresu adm. rządowej</t>
  </si>
  <si>
    <t>Wydatki przeznaczone na realizację zadań z zakresu administracji rządowej</t>
  </si>
  <si>
    <t>II. Dochody i wydatki związane z realizacją zadań w drodze porozumień z organami administracji rządowej  w 2008 r.</t>
  </si>
  <si>
    <t xml:space="preserve">Dotacje na realizację zadań </t>
  </si>
  <si>
    <t>Wydatki przeznaczone na realizację zadań</t>
  </si>
  <si>
    <t>III. Dochody budżetu państwa związane z realizacją zadań zleconych jednostkom samorządu terytorialnego w 2008 r.</t>
  </si>
  <si>
    <t>Poprawa jakości usług świadczonych przez Szpital Powiatowy w Złotowie</t>
  </si>
  <si>
    <t>Modernizacja infrastruktury drogowej</t>
  </si>
  <si>
    <t>Wydatki* na programy i projekty ze środków z budżetu UE, EFTA i innych środków ze źródeł zagranicznych niepodlegających zwrotowi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</si>
  <si>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</si>
  <si>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</si>
  <si>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</si>
  <si>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</si>
  <si>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</si>
  <si>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Planowane wydatki</t>
  </si>
  <si>
    <t>Środki z budżetu krajowego</t>
  </si>
  <si>
    <t>Środki z budżetu UE, EFTA i inne środki ze źródeł zagr. niepodlegające zwrotowi</t>
  </si>
  <si>
    <t>2008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</si>
  <si>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</si>
  <si>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</si>
  <si>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</si>
  <si>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</si>
  <si>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</si>
  <si>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</si>
  <si>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</si>
  <si>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</si>
  <si>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</si>
  <si>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</si>
  <si>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</si>
  <si>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</si>
  <si>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</si>
  <si>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</si>
  <si>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</si>
  <si>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</si>
  <si>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</si>
  <si>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</si>
  <si>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</si>
  <si>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z tego: 2007r.</t>
  </si>
  <si>
    <t>2009 r.</t>
  </si>
  <si>
    <t>2010 r.</t>
  </si>
  <si>
    <t>1.2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</si>
  <si>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</si>
  <si>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</si>
  <si>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</si>
  <si>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1.4</t>
  </si>
  <si>
    <t>1.5</t>
  </si>
  <si>
    <t>1.6</t>
  </si>
  <si>
    <t>dz. 600 rozdz. 60014</t>
  </si>
  <si>
    <t>Remont budynku warsztatów Zespołu Szkół Elektro - Mechanicznych w Złotowie - sale praktycznej nauki zawodu</t>
  </si>
  <si>
    <t>dz. 801 rozdz. 80130</t>
  </si>
  <si>
    <t>Termomodernizacja budynków użyteczności publicznej: Szpitala Powiatowego w Złotowie i Zespołu Szkół Spozywczych w Krajence</t>
  </si>
  <si>
    <t>2008 -2010</t>
  </si>
  <si>
    <t>Ograniczenie strat energii cieplnej</t>
  </si>
  <si>
    <t>Starostwo Powiatowe w Złotowie</t>
  </si>
  <si>
    <t>2008 - 2010</t>
  </si>
  <si>
    <t>Program: WRPO 2007-2013</t>
  </si>
  <si>
    <t>Zakup tomografu komputerowego i sprzętu szpitalnego dla Szpitala Powiatowego w Złotowie</t>
  </si>
  <si>
    <t>2008-2010</t>
  </si>
  <si>
    <t>Dotacja na prowadzenie zadań biblioteki powiatowej przez Miejską Bibliotekę Publiczną w Złotowie</t>
  </si>
  <si>
    <t>01008</t>
  </si>
  <si>
    <t>2350</t>
  </si>
  <si>
    <t>Melioracje wodne</t>
  </si>
  <si>
    <t>700</t>
  </si>
  <si>
    <t>Monitoring środowiska naturalnego</t>
  </si>
  <si>
    <t>Kontrola stanu zanieczyszczenia środowiska naturalnego</t>
  </si>
  <si>
    <t>Zakup Tomografu Komputerowego i sprzętu szpitalnego dla Szpitala Powiatowego im. Alfreda Sokołowskiego w Złotowie</t>
  </si>
  <si>
    <t>Załącznik nr 4</t>
  </si>
  <si>
    <t>Załącznik nr 5</t>
  </si>
  <si>
    <t>Plan przychodów i wydatków Powiatowego Funduszu Gospodarki Zasobem Geodezyjnym i Kartograficznym na 2008 rok</t>
  </si>
  <si>
    <t>Plan przychodów i wydatków Powiatowego Funduszu Ochrony Środowiska i Gospodarki Wodnej na 2008 rok</t>
  </si>
  <si>
    <t>dotacja dla WTZ w Okonku ze środków uzyskanych z Miasta i Gminy Okonek</t>
  </si>
  <si>
    <t>dotacja dla WTZ w Krajence</t>
  </si>
  <si>
    <t>dotacja dla WTZ w Złotowie</t>
  </si>
  <si>
    <t>dz. 900 rozdz. 90007</t>
  </si>
  <si>
    <t>§§</t>
  </si>
  <si>
    <t>2440</t>
  </si>
  <si>
    <t>2450</t>
  </si>
  <si>
    <t>6260</t>
  </si>
  <si>
    <t>6120</t>
  </si>
  <si>
    <t>Dotacje przekazane z funduszy celowych na realizację zadań bieżących dla jednostek sektora finansów publicznych</t>
  </si>
  <si>
    <t>Dotacje przekazane z funduszy celowych na realizację zadań bieżących dla jednostek niezaliczanyc do sektora finansów publicznych</t>
  </si>
  <si>
    <t>Dotacje z funduszy celowych na finansowanie lub dofinansowanie kosztów realizacji inwestycji i zakupów inwestycyjnych jednostek sektora finansów publicznych</t>
  </si>
  <si>
    <t>Dział 710 Działalność usługowa</t>
  </si>
  <si>
    <t>Rozdział 71030 Fundusz Gospodarki Zasobem Geodezyjnym i Kartograficznym</t>
  </si>
  <si>
    <t>Wydatki na zakupy inwestycyjne funduszy celowych</t>
  </si>
  <si>
    <t>Wydatki bieżące własne</t>
  </si>
  <si>
    <t>1.3</t>
  </si>
  <si>
    <t>Zaup usług pozostałych</t>
  </si>
  <si>
    <t>Pozostałe wydatki</t>
  </si>
  <si>
    <t>Wydatki inwestycyjne własne</t>
  </si>
  <si>
    <t>Wydatki inwestycyjne funduszy celowych</t>
  </si>
  <si>
    <t>3.1</t>
  </si>
  <si>
    <t>3.2</t>
  </si>
  <si>
    <t>Przelewy redystrybucyjne</t>
  </si>
  <si>
    <t>4.1</t>
  </si>
  <si>
    <t>4.2</t>
  </si>
  <si>
    <t>Odpis 10% od przychodów własnych dla funduszu centralnego (10% od poz. II)</t>
  </si>
  <si>
    <t>Przychody własne</t>
  </si>
  <si>
    <t>Pozostałe przychody</t>
  </si>
  <si>
    <t>Plany przychodów i wydatków  gospodarstw pomocniczych na rok 2008</t>
  </si>
  <si>
    <t>Podział dotacji z budżetu na 2008 rok</t>
  </si>
  <si>
    <t>Dochody i wydatki w 2008 r., związane z realizacją zadań bieżących realizowanych  na podstawie:</t>
  </si>
  <si>
    <t>Załącznik nr 8</t>
  </si>
  <si>
    <t>Załącznik nr 9</t>
  </si>
  <si>
    <t>Załącznik nr 10</t>
  </si>
  <si>
    <t>Załącznik nr 11</t>
  </si>
  <si>
    <t>Załącznik nr 12</t>
  </si>
  <si>
    <t>Załącznik nr 6</t>
  </si>
  <si>
    <t>Załącznik nr 13</t>
  </si>
  <si>
    <t>Przebudowa drogi powiatowej 1010P Okonek - Borucino - Pniewo - Jastrowie na odcinku Borucino - Pniewo - Jastrowie</t>
  </si>
  <si>
    <t>I. Dotacje na wydatki bieżące</t>
  </si>
  <si>
    <t>II. Dotacje na wydatki inwestycyjne</t>
  </si>
  <si>
    <t>Razem</t>
  </si>
  <si>
    <t>Ogółem dotacje</t>
  </si>
  <si>
    <t>Plan wydatków z uwzględnieniem realizowanych zadań.</t>
  </si>
  <si>
    <t>Wspomaganie systemów gromadzenia i przetwarzania danych związanych z dostępem do informacji o środowisku</t>
  </si>
  <si>
    <t>Edukacja ekologiczna</t>
  </si>
  <si>
    <t>1.1.</t>
  </si>
  <si>
    <t>2.1.</t>
  </si>
  <si>
    <t>2.2.</t>
  </si>
  <si>
    <t>Dotacje przekazane z funduszy celowych na realizację zadań bieżących dla jednostek niezaliczanych do sektora finansów publicznych</t>
  </si>
  <si>
    <t>Nadleśnictwo Złotów</t>
  </si>
  <si>
    <t>Nadleśnictwo Jastrowie</t>
  </si>
  <si>
    <t>KP PSP w Złotowie</t>
  </si>
  <si>
    <t>ZO ZOSP RP w Złotowie</t>
  </si>
  <si>
    <t>RZSW-M w Złotowie</t>
  </si>
  <si>
    <t xml:space="preserve">2.3. </t>
  </si>
  <si>
    <t>Dofinansowanie</t>
  </si>
  <si>
    <t>ZSR w Złotowie</t>
  </si>
  <si>
    <t>ZSE-M w Złotowie</t>
  </si>
  <si>
    <t>2.4.</t>
  </si>
  <si>
    <t>Badania stanu środowiska</t>
  </si>
  <si>
    <t>2.5.</t>
  </si>
  <si>
    <t>Dofinansowanie modernizacji i napraw opryskiwaczy rolniczych</t>
  </si>
  <si>
    <t>2.6.</t>
  </si>
  <si>
    <t>Doskonalenie zbiórki odpadów opakowaniowych i odpadów plastikowych</t>
  </si>
  <si>
    <t>2.7.</t>
  </si>
  <si>
    <t>Obserwacja terenów zagrożonych ruchami masowymi ziemi</t>
  </si>
  <si>
    <t>2.8.</t>
  </si>
  <si>
    <t>Aktualizacja programu gospodarki odpadami</t>
  </si>
  <si>
    <t>2.9.</t>
  </si>
  <si>
    <t>Przedsięwzięcia związane z ochroną powietrza</t>
  </si>
  <si>
    <t>Plan dochodów i wydatków według podziałek klasyfikacji budżetowej</t>
  </si>
  <si>
    <t>Zakup sprzętu informatycznego, reprodukcyjnego - kserokopiarki A-0, oprogramowania i innego sprzętu na potrzeby Ośrodka DGiK</t>
  </si>
  <si>
    <t>Zakup materiałów, sprzętu kreślarskiego, geodezyjnego, reprodukcyjnego</t>
  </si>
  <si>
    <t>Konserwacja i naprawa sprzętu komputerowego, reprodukcyjnego oraz przystosowanie i wyposażenie lokali na potrzeby Ośrodka DGiK</t>
  </si>
  <si>
    <t>2.3.</t>
  </si>
  <si>
    <t>Prace geodezyjno-kartograficzne związane z tworzeniem i modernizacją numeryczbej bazy ewidencji gruntów i budynków oraz szkolenie pracowników</t>
  </si>
  <si>
    <t>Zakup materiałów papierniczych</t>
  </si>
  <si>
    <t>Zakup programów komputerowych GEO-INFO V - 1 stanowisko i AUTOCAD LT - 2 stanowiska</t>
  </si>
  <si>
    <t>Odpis 10% od przychodów własnych dla funduszu wojewódzkiego (10% od poz. II.1)</t>
  </si>
  <si>
    <t>Przekazanie 10% wpływów dla Centralnego Funduszu Gospodarki Zasobem Geodezyjnym i Kartograficznym</t>
  </si>
  <si>
    <t>3.1.</t>
  </si>
  <si>
    <t>3.2.</t>
  </si>
  <si>
    <t>Przebudowa drogi 1042P Ptusza-Tarnówka-Węgierce-Złotów na odcinku Węgierce-Zalesie</t>
  </si>
  <si>
    <t xml:space="preserve">Przebudowa drogi 1042P Ptusza-Tarnówka-Węgierce-Złotów </t>
  </si>
  <si>
    <t>2008 -2009</t>
  </si>
  <si>
    <t>Modernizacja chodnika w Sypniewie</t>
  </si>
  <si>
    <t>dz. 854 rozdz. 85410</t>
  </si>
  <si>
    <r>
      <t xml:space="preserve">Zabezpieczenie wkładu własnego na realizację zadania </t>
    </r>
    <r>
      <rPr>
        <i/>
        <sz val="10"/>
        <rFont val="Arial CE"/>
        <family val="0"/>
      </rPr>
      <t>Budowa Wielkopolskiej Sieci Szerokopasmowej</t>
    </r>
  </si>
  <si>
    <t>Zwiększenia</t>
  </si>
  <si>
    <t>zmniejszenia</t>
  </si>
  <si>
    <t>Plan po zmianach</t>
  </si>
  <si>
    <t>Dotacje otrzymane z funduszy celowych na finansowanie lub dofinansowanie kosztów realizacji
inwestycji i zakupów inwestycyjnych jednostek sektora finansów publicznych</t>
  </si>
  <si>
    <t>do Uchwały Nr XVII/…./2007</t>
  </si>
  <si>
    <t>z dnia 27 lutego 2008 roku</t>
  </si>
  <si>
    <t>Zmniejszenia</t>
  </si>
  <si>
    <t>dz. 851 rozdz. 85111</t>
  </si>
  <si>
    <t>Zakup leków, wyrobów medycznych i produktów biobójczych</t>
  </si>
  <si>
    <t>dofinansowanie przez Gminę i Miasto Jastrowie zakupu tomografu komputerowego dla Szpitala Powiatowego im. Alfreda Sokołowskiego w Złotowie</t>
  </si>
  <si>
    <t>Inne formy kształcenia osobno nie wymienione</t>
  </si>
  <si>
    <t>Środki na dofinansowanie inwestycji gmin (związków gmin), powiatów (związków powiatów), samorządów województw pozyskane z innych źródeł</t>
  </si>
  <si>
    <r>
      <t xml:space="preserve">Wydatki na sfinansowanie wyposażenia pracowni komputerowej w UL w Radawnicy w ramach projektu </t>
    </r>
    <r>
      <rPr>
        <i/>
        <sz val="10"/>
        <rFont val="Arial CE"/>
        <family val="0"/>
      </rPr>
      <t>Centrum kształcenia na odległość na wsiach</t>
    </r>
    <r>
      <rPr>
        <sz val="10"/>
        <rFont val="Arial CE"/>
        <family val="2"/>
      </rPr>
      <t xml:space="preserve"> współfinansowanego ze środków UE</t>
    </r>
  </si>
  <si>
    <t>do Uchwały Nr XVII/77/2008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</si>
</sst>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</numFmts>
  <fonts count="33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"/>
      <family val="0"/>
    </font>
    <font>
      <sz val="10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10"/>
      <name val="Arial CE"/>
      <family val="0"/>
    </font>
    <font>
      <i/>
      <sz val="10"/>
      <name val="Arial"/>
      <family val="0"/>
    </font>
    <font>
      <b/>
      <i/>
      <sz val="8"/>
      <name val="Arial CE"/>
      <family val="0"/>
    </font>
    <font>
      <b/>
      <i/>
      <sz val="8"/>
      <name val="Arial"/>
      <family val="2"/>
    </font>
    <font>
      <b/>
      <sz val="8"/>
      <name val="Arial CE"/>
      <family val="0"/>
    </font>
    <font>
      <sz val="9"/>
      <name val="Arial CE"/>
      <family val="0"/>
    </font>
    <font>
      <b/>
      <u val="single"/>
      <sz val="10"/>
      <name val="Arial CE"/>
      <family val="0"/>
    </font>
    <font>
      <sz val="12"/>
      <name val="Times New Roman CE"/>
      <family val="1"/>
    </font>
    <font>
      <sz val="6"/>
      <name val="Times New Roman"/>
      <family val="1"/>
    </font>
    <font>
      <sz val="8"/>
      <name val="Times New Roman CE"/>
      <family val="1"/>
    </font>
    <font>
      <sz val="11"/>
      <name val="Arial"/>
      <family val="0"/>
    </font>
    <font>
      <b/>
      <sz val="8"/>
      <name val="Times New Roman CE"/>
      <family val="1"/>
    </font>
    <font>
      <sz val="6"/>
      <name val="Times New Roman CE"/>
      <family val="1"/>
    </font>
    <font>
      <sz val="10"/>
      <name val="Times New Roman CE"/>
      <family val="1"/>
    </font>
    <font>
      <b/>
      <sz val="10"/>
      <name val="Times New Roman"/>
      <family val="1"/>
    </font>
    <font>
      <b/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6">
    <xf numFmtId="0" fontId="0" fillId="0" borderId="0" xfId="0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4" xfId="0" applyFont="1" applyFill="1" applyBorder="1" applyAlignment="1" quotePrefix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wrapText="1"/>
    </xf>
    <xf numFmtId="0" fontId="0" fillId="0" borderId="7" xfId="0" applyFill="1" applyBorder="1" applyAlignment="1">
      <alignment horizontal="center" vertical="top"/>
    </xf>
    <xf numFmtId="0" fontId="0" fillId="3" borderId="8" xfId="0" applyFill="1" applyBorder="1" applyAlignment="1" quotePrefix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8" xfId="0" applyFill="1" applyBorder="1" applyAlignment="1">
      <alignment wrapText="1"/>
    </xf>
    <xf numFmtId="3" fontId="0" fillId="3" borderId="8" xfId="0" applyNumberFormat="1" applyFill="1" applyBorder="1" applyAlignment="1">
      <alignment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8" xfId="0" applyBorder="1" applyAlignment="1">
      <alignment wrapText="1"/>
    </xf>
    <xf numFmtId="3" fontId="0" fillId="0" borderId="8" xfId="0" applyNumberFormat="1" applyBorder="1" applyAlignment="1">
      <alignment/>
    </xf>
    <xf numFmtId="0" fontId="3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wrapText="1"/>
    </xf>
    <xf numFmtId="3" fontId="3" fillId="2" borderId="8" xfId="0" applyNumberFormat="1" applyFont="1" applyFill="1" applyBorder="1" applyAlignment="1">
      <alignment/>
    </xf>
    <xf numFmtId="0" fontId="3" fillId="2" borderId="7" xfId="0" applyFont="1" applyFill="1" applyBorder="1" applyAlignment="1">
      <alignment horizontal="center" vertical="top"/>
    </xf>
    <xf numFmtId="0" fontId="0" fillId="3" borderId="8" xfId="0" applyFill="1" applyBorder="1" applyAlignment="1">
      <alignment horizontal="center" vertical="top"/>
    </xf>
    <xf numFmtId="49" fontId="0" fillId="0" borderId="9" xfId="0" applyNumberFormat="1" applyBorder="1" applyAlignment="1">
      <alignment horizontal="center" vertical="top"/>
    </xf>
    <xf numFmtId="0" fontId="0" fillId="0" borderId="9" xfId="0" applyBorder="1" applyAlignment="1" quotePrefix="1">
      <alignment horizontal="center" vertical="top"/>
    </xf>
    <xf numFmtId="0" fontId="0" fillId="0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8" xfId="0" applyFill="1" applyBorder="1" applyAlignment="1">
      <alignment horizontal="left" vertical="center" wrapText="1"/>
    </xf>
    <xf numFmtId="0" fontId="0" fillId="3" borderId="9" xfId="0" applyFill="1" applyBorder="1" applyAlignment="1" quotePrefix="1">
      <alignment horizontal="center" vertical="top"/>
    </xf>
    <xf numFmtId="0" fontId="0" fillId="3" borderId="8" xfId="0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0" xfId="0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 quotePrefix="1">
      <alignment horizontal="center" vertical="top"/>
    </xf>
    <xf numFmtId="0" fontId="0" fillId="0" borderId="11" xfId="0" applyBorder="1" applyAlignment="1">
      <alignment wrapText="1"/>
    </xf>
    <xf numFmtId="3" fontId="0" fillId="0" borderId="11" xfId="0" applyNumberFormat="1" applyBorder="1" applyAlignment="1">
      <alignment/>
    </xf>
    <xf numFmtId="0" fontId="3" fillId="2" borderId="13" xfId="0" applyFont="1" applyFill="1" applyBorder="1" applyAlignment="1" quotePrefix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wrapText="1"/>
    </xf>
    <xf numFmtId="3" fontId="3" fillId="2" borderId="14" xfId="0" applyNumberFormat="1" applyFont="1" applyFill="1" applyBorder="1" applyAlignment="1">
      <alignment/>
    </xf>
    <xf numFmtId="0" fontId="0" fillId="0" borderId="12" xfId="0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wrapText="1"/>
    </xf>
    <xf numFmtId="3" fontId="0" fillId="0" borderId="14" xfId="0" applyNumberFormat="1" applyBorder="1" applyAlignment="1">
      <alignment/>
    </xf>
    <xf numFmtId="0" fontId="3" fillId="2" borderId="15" xfId="0" applyFont="1" applyFill="1" applyBorder="1" applyAlignment="1" quotePrefix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3" fontId="0" fillId="0" borderId="17" xfId="0" applyNumberFormat="1" applyBorder="1" applyAlignment="1">
      <alignment/>
    </xf>
    <xf numFmtId="3" fontId="3" fillId="2" borderId="5" xfId="0" applyNumberFormat="1" applyFont="1" applyFill="1" applyBorder="1" applyAlignment="1">
      <alignment/>
    </xf>
    <xf numFmtId="0" fontId="0" fillId="3" borderId="8" xfId="0" applyFill="1" applyBorder="1" applyAlignment="1">
      <alignment horizontal="left" vertical="top" wrapText="1"/>
    </xf>
    <xf numFmtId="0" fontId="0" fillId="0" borderId="18" xfId="0" applyBorder="1" applyAlignment="1">
      <alignment horizontal="center" vertical="top"/>
    </xf>
    <xf numFmtId="0" fontId="0" fillId="0" borderId="17" xfId="0" applyBorder="1" applyAlignment="1">
      <alignment wrapText="1"/>
    </xf>
    <xf numFmtId="0" fontId="3" fillId="2" borderId="4" xfId="0" applyFont="1" applyFill="1" applyBorder="1" applyAlignment="1">
      <alignment horizontal="center" vertical="top"/>
    </xf>
    <xf numFmtId="3" fontId="0" fillId="0" borderId="0" xfId="0" applyNumberFormat="1" applyAlignment="1">
      <alignment horizontal="right"/>
    </xf>
    <xf numFmtId="0" fontId="9" fillId="0" borderId="0" xfId="0" applyFont="1" applyAlignment="1">
      <alignment/>
    </xf>
    <xf numFmtId="3" fontId="5" fillId="4" borderId="19" xfId="0" applyNumberFormat="1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3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3" fontId="5" fillId="5" borderId="2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3" fontId="3" fillId="4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3" fontId="0" fillId="0" borderId="0" xfId="0" applyNumberFormat="1" applyAlignment="1">
      <alignment horizontal="right" vertical="top"/>
    </xf>
    <xf numFmtId="3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3" fontId="12" fillId="3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3" fontId="3" fillId="6" borderId="2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9" fillId="0" borderId="5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 wrapText="1"/>
    </xf>
    <xf numFmtId="3" fontId="9" fillId="0" borderId="5" xfId="0" applyNumberFormat="1" applyFont="1" applyBorder="1" applyAlignment="1">
      <alignment horizontal="right"/>
    </xf>
    <xf numFmtId="0" fontId="12" fillId="0" borderId="23" xfId="0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9" fillId="0" borderId="8" xfId="0" applyFont="1" applyBorder="1" applyAlignment="1">
      <alignment horizontal="center"/>
    </xf>
    <xf numFmtId="3" fontId="9" fillId="0" borderId="8" xfId="0" applyNumberFormat="1" applyFont="1" applyBorder="1" applyAlignment="1">
      <alignment horizontal="right"/>
    </xf>
    <xf numFmtId="0" fontId="12" fillId="0" borderId="24" xfId="0" applyFont="1" applyBorder="1" applyAlignment="1">
      <alignment horizontal="center"/>
    </xf>
    <xf numFmtId="0" fontId="0" fillId="0" borderId="8" xfId="0" applyFont="1" applyBorder="1" applyAlignment="1">
      <alignment horizontal="left" wrapText="1"/>
    </xf>
    <xf numFmtId="49" fontId="9" fillId="0" borderId="8" xfId="0" applyNumberFormat="1" applyFont="1" applyBorder="1" applyAlignment="1">
      <alignment horizontal="center" wrapText="1"/>
    </xf>
    <xf numFmtId="0" fontId="9" fillId="0" borderId="8" xfId="0" applyFont="1" applyBorder="1" applyAlignment="1">
      <alignment/>
    </xf>
    <xf numFmtId="0" fontId="0" fillId="0" borderId="24" xfId="0" applyNumberFormat="1" applyFont="1" applyBorder="1" applyAlignment="1">
      <alignment wrapText="1"/>
    </xf>
    <xf numFmtId="3" fontId="9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 wrapText="1"/>
    </xf>
    <xf numFmtId="0" fontId="5" fillId="0" borderId="25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3" fontId="5" fillId="5" borderId="25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/>
    </xf>
    <xf numFmtId="3" fontId="5" fillId="0" borderId="26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 wrapText="1"/>
    </xf>
    <xf numFmtId="0" fontId="0" fillId="0" borderId="24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9" fillId="4" borderId="1" xfId="0" applyFont="1" applyFill="1" applyBorder="1" applyAlignment="1">
      <alignment/>
    </xf>
    <xf numFmtId="3" fontId="12" fillId="4" borderId="1" xfId="0" applyNumberFormat="1" applyFont="1" applyFill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4" borderId="1" xfId="0" applyFont="1" applyFill="1" applyBorder="1" applyAlignment="1">
      <alignment horizontal="center"/>
    </xf>
    <xf numFmtId="3" fontId="12" fillId="4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vertical="center"/>
    </xf>
    <xf numFmtId="3" fontId="1" fillId="0" borderId="0" xfId="0" applyNumberFormat="1" applyFont="1" applyFill="1" applyAlignment="1">
      <alignment/>
    </xf>
    <xf numFmtId="0" fontId="12" fillId="7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0" xfId="0" applyFont="1" applyFill="1" applyAlignment="1">
      <alignment horizontal="center"/>
    </xf>
    <xf numFmtId="0" fontId="9" fillId="0" borderId="19" xfId="0" applyFont="1" applyBorder="1" applyAlignment="1">
      <alignment/>
    </xf>
    <xf numFmtId="0" fontId="9" fillId="0" borderId="8" xfId="0" applyFont="1" applyBorder="1" applyAlignment="1">
      <alignment horizontal="center" wrapText="1"/>
    </xf>
    <xf numFmtId="3" fontId="9" fillId="0" borderId="8" xfId="0" applyNumberFormat="1" applyFont="1" applyBorder="1" applyAlignment="1">
      <alignment horizontal="right"/>
    </xf>
    <xf numFmtId="3" fontId="12" fillId="7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0" fontId="8" fillId="0" borderId="3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164" fontId="8" fillId="0" borderId="31" xfId="0" applyNumberFormat="1" applyFont="1" applyBorder="1" applyAlignment="1">
      <alignment/>
    </xf>
    <xf numFmtId="164" fontId="0" fillId="0" borderId="32" xfId="0" applyNumberForma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6" fillId="3" borderId="1" xfId="0" applyFont="1" applyFill="1" applyBorder="1" applyAlignment="1">
      <alignment horizontal="center"/>
    </xf>
    <xf numFmtId="0" fontId="0" fillId="0" borderId="7" xfId="0" applyBorder="1" applyAlignment="1" quotePrefix="1">
      <alignment horizontal="center" vertical="top"/>
    </xf>
    <xf numFmtId="0" fontId="5" fillId="6" borderId="1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0" fillId="6" borderId="0" xfId="0" applyFont="1" applyFill="1" applyAlignment="1">
      <alignment wrapText="1"/>
    </xf>
    <xf numFmtId="0" fontId="8" fillId="3" borderId="0" xfId="0" applyFont="1" applyFill="1" applyAlignment="1">
      <alignment/>
    </xf>
    <xf numFmtId="0" fontId="3" fillId="3" borderId="2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3" fontId="17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3" fontId="12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3" fontId="9" fillId="0" borderId="0" xfId="0" applyNumberFormat="1" applyFont="1" applyAlignment="1">
      <alignment horizontal="right" vertical="center"/>
    </xf>
    <xf numFmtId="3" fontId="12" fillId="4" borderId="1" xfId="0" applyNumberFormat="1" applyFont="1" applyFill="1" applyBorder="1" applyAlignment="1">
      <alignment horizontal="right" vertical="center"/>
    </xf>
    <xf numFmtId="3" fontId="12" fillId="4" borderId="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2" xfId="0" applyNumberFormat="1" applyFont="1" applyBorder="1" applyAlignment="1">
      <alignment/>
    </xf>
    <xf numFmtId="49" fontId="1" fillId="0" borderId="2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/>
    </xf>
    <xf numFmtId="0" fontId="3" fillId="2" borderId="33" xfId="0" applyNumberFormat="1" applyFont="1" applyFill="1" applyBorder="1" applyAlignment="1">
      <alignment/>
    </xf>
    <xf numFmtId="0" fontId="3" fillId="2" borderId="33" xfId="0" applyFont="1" applyFill="1" applyBorder="1" applyAlignment="1">
      <alignment wrapText="1"/>
    </xf>
    <xf numFmtId="0" fontId="19" fillId="0" borderId="34" xfId="0" applyNumberFormat="1" applyFont="1" applyBorder="1" applyAlignment="1">
      <alignment/>
    </xf>
    <xf numFmtId="0" fontId="19" fillId="3" borderId="34" xfId="0" applyNumberFormat="1" applyFont="1" applyFill="1" applyBorder="1" applyAlignment="1">
      <alignment/>
    </xf>
    <xf numFmtId="0" fontId="19" fillId="3" borderId="34" xfId="0" applyFont="1" applyFill="1" applyBorder="1" applyAlignment="1">
      <alignment wrapText="1"/>
    </xf>
    <xf numFmtId="165" fontId="19" fillId="3" borderId="26" xfId="0" applyNumberFormat="1" applyFont="1" applyFill="1" applyBorder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" fillId="0" borderId="34" xfId="0" applyNumberFormat="1" applyFont="1" applyBorder="1" applyAlignment="1">
      <alignment/>
    </xf>
    <xf numFmtId="0" fontId="1" fillId="0" borderId="34" xfId="0" applyFont="1" applyBorder="1" applyAlignment="1">
      <alignment wrapText="1"/>
    </xf>
    <xf numFmtId="165" fontId="1" fillId="0" borderId="26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9" fillId="0" borderId="35" xfId="0" applyNumberFormat="1" applyFont="1" applyBorder="1" applyAlignment="1">
      <alignment/>
    </xf>
    <xf numFmtId="0" fontId="19" fillId="3" borderId="35" xfId="0" applyNumberFormat="1" applyFont="1" applyFill="1" applyBorder="1" applyAlignment="1">
      <alignment/>
    </xf>
    <xf numFmtId="0" fontId="19" fillId="3" borderId="35" xfId="0" applyFont="1" applyFill="1" applyBorder="1" applyAlignment="1">
      <alignment wrapText="1"/>
    </xf>
    <xf numFmtId="0" fontId="1" fillId="0" borderId="36" xfId="0" applyNumberFormat="1" applyFont="1" applyBorder="1" applyAlignment="1">
      <alignment/>
    </xf>
    <xf numFmtId="0" fontId="1" fillId="0" borderId="36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37" xfId="0" applyNumberFormat="1" applyFont="1" applyBorder="1" applyAlignment="1">
      <alignment/>
    </xf>
    <xf numFmtId="0" fontId="1" fillId="0" borderId="37" xfId="0" applyFont="1" applyBorder="1" applyAlignment="1">
      <alignment wrapText="1"/>
    </xf>
    <xf numFmtId="165" fontId="1" fillId="0" borderId="38" xfId="0" applyNumberFormat="1" applyFont="1" applyBorder="1" applyAlignment="1">
      <alignment/>
    </xf>
    <xf numFmtId="0" fontId="3" fillId="2" borderId="35" xfId="0" applyNumberFormat="1" applyFont="1" applyFill="1" applyBorder="1" applyAlignment="1">
      <alignment/>
    </xf>
    <xf numFmtId="0" fontId="3" fillId="2" borderId="35" xfId="0" applyFont="1" applyFill="1" applyBorder="1" applyAlignment="1">
      <alignment wrapText="1"/>
    </xf>
    <xf numFmtId="0" fontId="19" fillId="3" borderId="33" xfId="0" applyNumberFormat="1" applyFont="1" applyFill="1" applyBorder="1" applyAlignment="1">
      <alignment/>
    </xf>
    <xf numFmtId="0" fontId="19" fillId="3" borderId="33" xfId="0" applyFont="1" applyFill="1" applyBorder="1" applyAlignment="1">
      <alignment wrapText="1"/>
    </xf>
    <xf numFmtId="49" fontId="1" fillId="0" borderId="34" xfId="0" applyNumberFormat="1" applyFont="1" applyBorder="1" applyAlignment="1">
      <alignment/>
    </xf>
    <xf numFmtId="49" fontId="4" fillId="0" borderId="26" xfId="0" applyNumberFormat="1" applyFont="1" applyFill="1" applyBorder="1" applyAlignment="1">
      <alignment/>
    </xf>
    <xf numFmtId="0" fontId="1" fillId="0" borderId="34" xfId="0" applyNumberFormat="1" applyFont="1" applyBorder="1" applyAlignment="1">
      <alignment horizontal="left"/>
    </xf>
    <xf numFmtId="0" fontId="3" fillId="2" borderId="26" xfId="0" applyNumberFormat="1" applyFont="1" applyFill="1" applyBorder="1" applyAlignment="1">
      <alignment/>
    </xf>
    <xf numFmtId="0" fontId="3" fillId="2" borderId="39" xfId="0" applyNumberFormat="1" applyFont="1" applyFill="1" applyBorder="1" applyAlignment="1">
      <alignment/>
    </xf>
    <xf numFmtId="0" fontId="3" fillId="2" borderId="34" xfId="0" applyFont="1" applyFill="1" applyBorder="1" applyAlignment="1">
      <alignment wrapText="1"/>
    </xf>
    <xf numFmtId="0" fontId="19" fillId="0" borderId="26" xfId="0" applyNumberFormat="1" applyFont="1" applyBorder="1" applyAlignment="1">
      <alignment/>
    </xf>
    <xf numFmtId="49" fontId="19" fillId="3" borderId="39" xfId="0" applyNumberFormat="1" applyFont="1" applyFill="1" applyBorder="1" applyAlignment="1">
      <alignment/>
    </xf>
    <xf numFmtId="0" fontId="19" fillId="3" borderId="26" xfId="0" applyNumberFormat="1" applyFont="1" applyFill="1" applyBorder="1" applyAlignment="1">
      <alignment/>
    </xf>
    <xf numFmtId="0" fontId="1" fillId="0" borderId="26" xfId="0" applyNumberFormat="1" applyFont="1" applyBorder="1" applyAlignment="1">
      <alignment/>
    </xf>
    <xf numFmtId="0" fontId="1" fillId="0" borderId="39" xfId="0" applyNumberFormat="1" applyFont="1" applyBorder="1" applyAlignment="1">
      <alignment/>
    </xf>
    <xf numFmtId="0" fontId="19" fillId="3" borderId="39" xfId="0" applyNumberFormat="1" applyFont="1" applyFill="1" applyBorder="1" applyAlignment="1">
      <alignment/>
    </xf>
    <xf numFmtId="0" fontId="1" fillId="0" borderId="39" xfId="0" applyNumberFormat="1" applyFont="1" applyFill="1" applyBorder="1" applyAlignment="1">
      <alignment/>
    </xf>
    <xf numFmtId="0" fontId="1" fillId="0" borderId="34" xfId="0" applyFont="1" applyFill="1" applyBorder="1" applyAlignment="1">
      <alignment wrapText="1"/>
    </xf>
    <xf numFmtId="0" fontId="1" fillId="0" borderId="39" xfId="0" applyFont="1" applyFill="1" applyBorder="1" applyAlignment="1">
      <alignment/>
    </xf>
    <xf numFmtId="0" fontId="1" fillId="0" borderId="38" xfId="0" applyNumberFormat="1" applyFont="1" applyBorder="1" applyAlignment="1">
      <alignment/>
    </xf>
    <xf numFmtId="0" fontId="1" fillId="0" borderId="40" xfId="0" applyNumberFormat="1" applyFont="1" applyBorder="1" applyAlignment="1">
      <alignment/>
    </xf>
    <xf numFmtId="49" fontId="4" fillId="0" borderId="38" xfId="0" applyNumberFormat="1" applyFont="1" applyFill="1" applyBorder="1" applyAlignment="1">
      <alignment/>
    </xf>
    <xf numFmtId="49" fontId="1" fillId="0" borderId="26" xfId="0" applyNumberFormat="1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49" fontId="4" fillId="0" borderId="34" xfId="0" applyNumberFormat="1" applyFont="1" applyFill="1" applyBorder="1" applyAlignment="1">
      <alignment/>
    </xf>
    <xf numFmtId="0" fontId="1" fillId="0" borderId="41" xfId="0" applyNumberFormat="1" applyFont="1" applyBorder="1" applyAlignment="1">
      <alignment horizontal="right"/>
    </xf>
    <xf numFmtId="0" fontId="3" fillId="2" borderId="41" xfId="0" applyNumberFormat="1" applyFont="1" applyFill="1" applyBorder="1" applyAlignment="1">
      <alignment/>
    </xf>
    <xf numFmtId="0" fontId="3" fillId="2" borderId="41" xfId="0" applyFont="1" applyFill="1" applyBorder="1" applyAlignment="1">
      <alignment wrapText="1"/>
    </xf>
    <xf numFmtId="0" fontId="19" fillId="0" borderId="33" xfId="0" applyNumberFormat="1" applyFont="1" applyBorder="1" applyAlignment="1">
      <alignment/>
    </xf>
    <xf numFmtId="49" fontId="20" fillId="3" borderId="34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3" fillId="2" borderId="25" xfId="0" applyNumberFormat="1" applyFont="1" applyFill="1" applyBorder="1" applyAlignment="1">
      <alignment/>
    </xf>
    <xf numFmtId="0" fontId="1" fillId="0" borderId="34" xfId="0" applyNumberFormat="1" applyFont="1" applyFill="1" applyBorder="1" applyAlignment="1">
      <alignment/>
    </xf>
    <xf numFmtId="49" fontId="1" fillId="0" borderId="26" xfId="0" applyNumberFormat="1" applyFont="1" applyFill="1" applyBorder="1" applyAlignment="1">
      <alignment/>
    </xf>
    <xf numFmtId="0" fontId="1" fillId="0" borderId="42" xfId="0" applyNumberFormat="1" applyFont="1" applyBorder="1" applyAlignment="1">
      <alignment/>
    </xf>
    <xf numFmtId="0" fontId="19" fillId="3" borderId="34" xfId="0" applyNumberFormat="1" applyFont="1" applyFill="1" applyBorder="1" applyAlignment="1">
      <alignment horizontal="left"/>
    </xf>
    <xf numFmtId="0" fontId="5" fillId="0" borderId="2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49" fontId="4" fillId="0" borderId="34" xfId="0" applyNumberFormat="1" applyFont="1" applyFill="1" applyBorder="1" applyAlignment="1">
      <alignment wrapText="1"/>
    </xf>
    <xf numFmtId="0" fontId="3" fillId="0" borderId="3" xfId="0" applyFont="1" applyBorder="1" applyAlignment="1">
      <alignment horizontal="right" wrapText="1"/>
    </xf>
    <xf numFmtId="3" fontId="1" fillId="0" borderId="26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3" fontId="5" fillId="4" borderId="25" xfId="0" applyNumberFormat="1" applyFont="1" applyFill="1" applyBorder="1" applyAlignment="1">
      <alignment/>
    </xf>
    <xf numFmtId="0" fontId="5" fillId="0" borderId="26" xfId="0" applyFont="1" applyBorder="1" applyAlignment="1">
      <alignment wrapText="1"/>
    </xf>
    <xf numFmtId="3" fontId="5" fillId="0" borderId="26" xfId="0" applyNumberFormat="1" applyFont="1" applyBorder="1" applyAlignment="1">
      <alignment/>
    </xf>
    <xf numFmtId="0" fontId="5" fillId="0" borderId="26" xfId="0" applyNumberFormat="1" applyFont="1" applyBorder="1" applyAlignment="1">
      <alignment/>
    </xf>
    <xf numFmtId="0" fontId="5" fillId="0" borderId="38" xfId="0" applyNumberFormat="1" applyFont="1" applyBorder="1" applyAlignment="1">
      <alignment/>
    </xf>
    <xf numFmtId="0" fontId="5" fillId="0" borderId="38" xfId="0" applyFont="1" applyBorder="1" applyAlignment="1">
      <alignment wrapText="1"/>
    </xf>
    <xf numFmtId="3" fontId="5" fillId="0" borderId="38" xfId="0" applyNumberFormat="1" applyFont="1" applyBorder="1" applyAlignment="1">
      <alignment/>
    </xf>
    <xf numFmtId="3" fontId="5" fillId="4" borderId="43" xfId="0" applyNumberFormat="1" applyFont="1" applyFill="1" applyBorder="1" applyAlignment="1">
      <alignment/>
    </xf>
    <xf numFmtId="3" fontId="3" fillId="7" borderId="1" xfId="0" applyNumberFormat="1" applyFont="1" applyFill="1" applyBorder="1" applyAlignment="1">
      <alignment/>
    </xf>
    <xf numFmtId="0" fontId="5" fillId="0" borderId="2" xfId="0" applyFont="1" applyBorder="1" applyAlignment="1">
      <alignment wrapText="1"/>
    </xf>
    <xf numFmtId="3" fontId="5" fillId="0" borderId="1" xfId="0" applyNumberFormat="1" applyFont="1" applyBorder="1" applyAlignment="1">
      <alignment/>
    </xf>
    <xf numFmtId="0" fontId="1" fillId="0" borderId="35" xfId="0" applyNumberFormat="1" applyFont="1" applyBorder="1" applyAlignment="1">
      <alignment/>
    </xf>
    <xf numFmtId="0" fontId="1" fillId="0" borderId="44" xfId="0" applyNumberFormat="1" applyFont="1" applyBorder="1" applyAlignment="1">
      <alignment/>
    </xf>
    <xf numFmtId="0" fontId="1" fillId="0" borderId="35" xfId="0" applyFont="1" applyBorder="1" applyAlignment="1">
      <alignment wrapText="1"/>
    </xf>
    <xf numFmtId="165" fontId="1" fillId="0" borderId="44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" fillId="2" borderId="25" xfId="0" applyNumberFormat="1" applyFont="1" applyFill="1" applyBorder="1" applyAlignment="1">
      <alignment/>
    </xf>
    <xf numFmtId="3" fontId="19" fillId="3" borderId="26" xfId="0" applyNumberFormat="1" applyFont="1" applyFill="1" applyBorder="1" applyAlignment="1">
      <alignment/>
    </xf>
    <xf numFmtId="3" fontId="19" fillId="3" borderId="44" xfId="0" applyNumberFormat="1" applyFont="1" applyFill="1" applyBorder="1" applyAlignment="1">
      <alignment/>
    </xf>
    <xf numFmtId="3" fontId="1" fillId="0" borderId="42" xfId="0" applyNumberFormat="1" applyFont="1" applyBorder="1" applyAlignment="1">
      <alignment/>
    </xf>
    <xf numFmtId="3" fontId="3" fillId="2" borderId="26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3" fillId="2" borderId="44" xfId="0" applyNumberFormat="1" applyFont="1" applyFill="1" applyBorder="1" applyAlignment="1">
      <alignment/>
    </xf>
    <xf numFmtId="3" fontId="3" fillId="2" borderId="45" xfId="0" applyNumberFormat="1" applyFont="1" applyFill="1" applyBorder="1" applyAlignment="1">
      <alignment/>
    </xf>
    <xf numFmtId="3" fontId="19" fillId="3" borderId="25" xfId="0" applyNumberFormat="1" applyFont="1" applyFill="1" applyBorder="1" applyAlignment="1">
      <alignment/>
    </xf>
    <xf numFmtId="3" fontId="21" fillId="3" borderId="26" xfId="0" applyNumberFormat="1" applyFont="1" applyFill="1" applyBorder="1" applyAlignment="1">
      <alignment/>
    </xf>
    <xf numFmtId="3" fontId="22" fillId="3" borderId="26" xfId="0" applyNumberFormat="1" applyFont="1" applyFill="1" applyBorder="1" applyAlignment="1">
      <alignment/>
    </xf>
    <xf numFmtId="3" fontId="23" fillId="0" borderId="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0" fillId="3" borderId="34" xfId="0" applyFont="1" applyFill="1" applyBorder="1" applyAlignment="1">
      <alignment wrapText="1"/>
    </xf>
    <xf numFmtId="0" fontId="4" fillId="0" borderId="34" xfId="0" applyFont="1" applyFill="1" applyBorder="1" applyAlignment="1">
      <alignment wrapText="1"/>
    </xf>
    <xf numFmtId="3" fontId="1" fillId="0" borderId="0" xfId="0" applyNumberFormat="1" applyFont="1" applyFill="1" applyAlignment="1">
      <alignment horizontal="left"/>
    </xf>
    <xf numFmtId="0" fontId="1" fillId="0" borderId="0" xfId="0" applyFont="1" applyAlignment="1">
      <alignment wrapText="1"/>
    </xf>
    <xf numFmtId="0" fontId="6" fillId="0" borderId="0" xfId="0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46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3" fontId="5" fillId="5" borderId="8" xfId="0" applyNumberFormat="1" applyFont="1" applyFill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47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26" fillId="0" borderId="0" xfId="18" applyFont="1" applyFill="1">
      <alignment/>
      <protection/>
    </xf>
    <xf numFmtId="0" fontId="26" fillId="0" borderId="1" xfId="18" applyFont="1" applyFill="1" applyBorder="1" applyAlignment="1">
      <alignment horizontal="center" vertical="center" wrapText="1"/>
      <protection/>
    </xf>
    <xf numFmtId="0" fontId="29" fillId="0" borderId="1" xfId="18" applyFont="1" applyFill="1" applyBorder="1" applyAlignment="1">
      <alignment horizontal="center" vertical="center"/>
      <protection/>
    </xf>
    <xf numFmtId="0" fontId="26" fillId="0" borderId="1" xfId="18" applyFont="1" applyFill="1" applyBorder="1">
      <alignment/>
      <protection/>
    </xf>
    <xf numFmtId="3" fontId="26" fillId="0" borderId="1" xfId="18" applyNumberFormat="1" applyFont="1" applyFill="1" applyBorder="1">
      <alignment/>
      <protection/>
    </xf>
    <xf numFmtId="0" fontId="28" fillId="0" borderId="1" xfId="18" applyFont="1" applyFill="1" applyBorder="1" applyAlignment="1">
      <alignment horizontal="center"/>
      <protection/>
    </xf>
    <xf numFmtId="0" fontId="28" fillId="0" borderId="1" xfId="18" applyFont="1" applyFill="1" applyBorder="1">
      <alignment/>
      <protection/>
    </xf>
    <xf numFmtId="3" fontId="28" fillId="0" borderId="1" xfId="18" applyNumberFormat="1" applyFont="1" applyFill="1" applyBorder="1">
      <alignment/>
      <protection/>
    </xf>
    <xf numFmtId="0" fontId="28" fillId="0" borderId="0" xfId="18" applyFont="1" applyFill="1">
      <alignment/>
      <protection/>
    </xf>
    <xf numFmtId="49" fontId="7" fillId="0" borderId="0" xfId="0" applyNumberFormat="1" applyFont="1" applyFill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horizontal="right"/>
    </xf>
    <xf numFmtId="49" fontId="12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49" fontId="31" fillId="0" borderId="2" xfId="0" applyNumberFormat="1" applyFont="1" applyFill="1" applyBorder="1" applyAlignment="1">
      <alignment horizontal="center" vertical="center"/>
    </xf>
    <xf numFmtId="49" fontId="31" fillId="0" borderId="3" xfId="0" applyNumberFormat="1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right" vertical="center"/>
    </xf>
    <xf numFmtId="3" fontId="31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3" fontId="7" fillId="0" borderId="8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/>
    </xf>
    <xf numFmtId="3" fontId="31" fillId="0" borderId="46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9" fillId="0" borderId="8" xfId="0" applyFont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0" fillId="6" borderId="19" xfId="0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1" xfId="0" applyFont="1" applyBorder="1" applyAlignment="1">
      <alignment horizontal="left" vertical="center" wrapText="1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0" fontId="5" fillId="0" borderId="38" xfId="0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right" vertical="center"/>
    </xf>
    <xf numFmtId="0" fontId="5" fillId="0" borderId="11" xfId="0" applyFont="1" applyFill="1" applyBorder="1" applyAlignment="1">
      <alignment vertical="center" wrapText="1"/>
    </xf>
    <xf numFmtId="0" fontId="5" fillId="0" borderId="38" xfId="0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3" fontId="5" fillId="0" borderId="44" xfId="0" applyNumberFormat="1" applyFont="1" applyBorder="1" applyAlignment="1">
      <alignment horizontal="right" vertical="center"/>
    </xf>
    <xf numFmtId="0" fontId="5" fillId="0" borderId="44" xfId="0" applyFont="1" applyBorder="1" applyAlignment="1">
      <alignment horizontal="left" vertical="center" wrapText="1"/>
    </xf>
    <xf numFmtId="0" fontId="5" fillId="0" borderId="44" xfId="0" applyFont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3" fontId="3" fillId="5" borderId="1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horizontal="right" vertical="center"/>
    </xf>
    <xf numFmtId="0" fontId="8" fillId="4" borderId="46" xfId="0" applyFont="1" applyFill="1" applyBorder="1" applyAlignment="1">
      <alignment vertical="center" wrapText="1"/>
    </xf>
    <xf numFmtId="0" fontId="8" fillId="4" borderId="0" xfId="0" applyFont="1" applyFill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0" fontId="8" fillId="0" borderId="48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8" fillId="0" borderId="39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26" xfId="0" applyFont="1" applyBorder="1" applyAlignment="1">
      <alignment/>
    </xf>
    <xf numFmtId="3" fontId="18" fillId="0" borderId="45" xfId="0" applyNumberFormat="1" applyFont="1" applyBorder="1" applyAlignment="1">
      <alignment/>
    </xf>
    <xf numFmtId="3" fontId="18" fillId="0" borderId="44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32" fillId="0" borderId="52" xfId="0" applyFont="1" applyBorder="1" applyAlignment="1">
      <alignment/>
    </xf>
    <xf numFmtId="0" fontId="0" fillId="0" borderId="50" xfId="0" applyBorder="1" applyAlignment="1">
      <alignment wrapText="1"/>
    </xf>
    <xf numFmtId="0" fontId="8" fillId="3" borderId="52" xfId="0" applyFont="1" applyFill="1" applyBorder="1" applyAlignment="1">
      <alignment/>
    </xf>
    <xf numFmtId="0" fontId="8" fillId="3" borderId="50" xfId="0" applyFont="1" applyFill="1" applyBorder="1" applyAlignment="1">
      <alignment/>
    </xf>
    <xf numFmtId="0" fontId="8" fillId="3" borderId="50" xfId="0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0" fontId="8" fillId="3" borderId="1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0" fillId="4" borderId="44" xfId="0" applyFill="1" applyBorder="1" applyAlignment="1">
      <alignment/>
    </xf>
    <xf numFmtId="0" fontId="0" fillId="4" borderId="51" xfId="0" applyFill="1" applyBorder="1" applyAlignment="1">
      <alignment/>
    </xf>
    <xf numFmtId="3" fontId="0" fillId="4" borderId="44" xfId="0" applyNumberFormat="1" applyFill="1" applyBorder="1" applyAlignment="1">
      <alignment/>
    </xf>
    <xf numFmtId="0" fontId="0" fillId="4" borderId="0" xfId="0" applyFill="1" applyAlignment="1">
      <alignment/>
    </xf>
    <xf numFmtId="0" fontId="0" fillId="4" borderId="26" xfId="0" applyFill="1" applyBorder="1" applyAlignment="1">
      <alignment/>
    </xf>
    <xf numFmtId="3" fontId="0" fillId="4" borderId="42" xfId="0" applyNumberFormat="1" applyFill="1" applyBorder="1" applyAlignment="1">
      <alignment/>
    </xf>
    <xf numFmtId="0" fontId="0" fillId="4" borderId="39" xfId="0" applyFill="1" applyBorder="1" applyAlignment="1">
      <alignment/>
    </xf>
    <xf numFmtId="0" fontId="0" fillId="4" borderId="53" xfId="0" applyFill="1" applyBorder="1" applyAlignment="1">
      <alignment/>
    </xf>
    <xf numFmtId="3" fontId="0" fillId="4" borderId="26" xfId="0" applyNumberFormat="1" applyFill="1" applyBorder="1" applyAlignment="1">
      <alignment/>
    </xf>
    <xf numFmtId="0" fontId="0" fillId="4" borderId="38" xfId="0" applyFill="1" applyBorder="1" applyAlignment="1">
      <alignment/>
    </xf>
    <xf numFmtId="0" fontId="0" fillId="4" borderId="40" xfId="0" applyFill="1" applyBorder="1" applyAlignment="1">
      <alignment/>
    </xf>
    <xf numFmtId="3" fontId="0" fillId="4" borderId="38" xfId="0" applyNumberFormat="1" applyFill="1" applyBorder="1" applyAlignment="1">
      <alignment/>
    </xf>
    <xf numFmtId="0" fontId="0" fillId="4" borderId="43" xfId="0" applyFill="1" applyBorder="1" applyAlignment="1">
      <alignment/>
    </xf>
    <xf numFmtId="3" fontId="0" fillId="4" borderId="43" xfId="0" applyNumberFormat="1" applyFill="1" applyBorder="1" applyAlignment="1">
      <alignment/>
    </xf>
    <xf numFmtId="0" fontId="0" fillId="5" borderId="43" xfId="0" applyFill="1" applyBorder="1" applyAlignment="1">
      <alignment/>
    </xf>
    <xf numFmtId="3" fontId="0" fillId="5" borderId="43" xfId="0" applyNumberFormat="1" applyFill="1" applyBorder="1" applyAlignment="1">
      <alignment/>
    </xf>
    <xf numFmtId="0" fontId="0" fillId="5" borderId="0" xfId="0" applyFill="1" applyAlignment="1">
      <alignment/>
    </xf>
    <xf numFmtId="0" fontId="0" fillId="5" borderId="45" xfId="0" applyFill="1" applyBorder="1" applyAlignment="1">
      <alignment/>
    </xf>
    <xf numFmtId="0" fontId="0" fillId="5" borderId="0" xfId="0" applyFill="1" applyBorder="1" applyAlignment="1">
      <alignment/>
    </xf>
    <xf numFmtId="3" fontId="0" fillId="5" borderId="45" xfId="0" applyNumberFormat="1" applyFill="1" applyBorder="1" applyAlignment="1">
      <alignment/>
    </xf>
    <xf numFmtId="0" fontId="0" fillId="5" borderId="26" xfId="0" applyFill="1" applyBorder="1" applyAlignment="1">
      <alignment/>
    </xf>
    <xf numFmtId="3" fontId="0" fillId="5" borderId="26" xfId="0" applyNumberFormat="1" applyFill="1" applyBorder="1" applyAlignment="1">
      <alignment/>
    </xf>
    <xf numFmtId="0" fontId="0" fillId="5" borderId="39" xfId="0" applyFill="1" applyBorder="1" applyAlignment="1">
      <alignment/>
    </xf>
    <xf numFmtId="0" fontId="0" fillId="5" borderId="26" xfId="0" applyFont="1" applyFill="1" applyBorder="1" applyAlignment="1">
      <alignment/>
    </xf>
    <xf numFmtId="0" fontId="0" fillId="5" borderId="39" xfId="0" applyFont="1" applyFill="1" applyBorder="1" applyAlignment="1">
      <alignment/>
    </xf>
    <xf numFmtId="3" fontId="0" fillId="5" borderId="26" xfId="0" applyNumberFormat="1" applyFont="1" applyFill="1" applyBorder="1" applyAlignment="1">
      <alignment/>
    </xf>
    <xf numFmtId="0" fontId="0" fillId="5" borderId="53" xfId="0" applyFont="1" applyFill="1" applyBorder="1" applyAlignment="1">
      <alignment/>
    </xf>
    <xf numFmtId="0" fontId="0" fillId="0" borderId="0" xfId="0" applyFont="1" applyAlignment="1">
      <alignment/>
    </xf>
    <xf numFmtId="0" fontId="8" fillId="5" borderId="39" xfId="0" applyFont="1" applyFill="1" applyBorder="1" applyAlignment="1">
      <alignment/>
    </xf>
    <xf numFmtId="0" fontId="0" fillId="5" borderId="42" xfId="0" applyFont="1" applyFill="1" applyBorder="1" applyAlignment="1">
      <alignment/>
    </xf>
    <xf numFmtId="3" fontId="0" fillId="5" borderId="42" xfId="0" applyNumberFormat="1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3" xfId="0" applyFont="1" applyFill="1" applyBorder="1" applyAlignment="1">
      <alignment horizontal="right"/>
    </xf>
    <xf numFmtId="0" fontId="0" fillId="5" borderId="44" xfId="0" applyFont="1" applyFill="1" applyBorder="1" applyAlignment="1">
      <alignment/>
    </xf>
    <xf numFmtId="3" fontId="0" fillId="5" borderId="44" xfId="0" applyNumberFormat="1" applyFont="1" applyFill="1" applyBorder="1" applyAlignment="1">
      <alignment/>
    </xf>
    <xf numFmtId="3" fontId="26" fillId="0" borderId="19" xfId="18" applyNumberFormat="1" applyFont="1" applyFill="1" applyBorder="1" applyAlignment="1">
      <alignment/>
      <protection/>
    </xf>
    <xf numFmtId="3" fontId="26" fillId="0" borderId="45" xfId="18" applyNumberFormat="1" applyFont="1" applyFill="1" applyBorder="1" applyAlignment="1">
      <alignment/>
      <protection/>
    </xf>
    <xf numFmtId="3" fontId="26" fillId="0" borderId="43" xfId="18" applyNumberFormat="1" applyFont="1" applyFill="1" applyBorder="1" applyAlignment="1">
      <alignment/>
      <protection/>
    </xf>
    <xf numFmtId="3" fontId="26" fillId="0" borderId="43" xfId="18" applyNumberFormat="1" applyFont="1" applyFill="1" applyBorder="1">
      <alignment/>
      <protection/>
    </xf>
    <xf numFmtId="3" fontId="9" fillId="0" borderId="0" xfId="0" applyNumberFormat="1" applyFont="1" applyAlignment="1">
      <alignment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26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0" fontId="12" fillId="3" borderId="2" xfId="0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right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0" fillId="0" borderId="3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7" xfId="0" applyBorder="1" applyAlignment="1">
      <alignment horizontal="right"/>
    </xf>
    <xf numFmtId="0" fontId="0" fillId="0" borderId="58" xfId="0" applyBorder="1" applyAlignment="1">
      <alignment horizontal="right"/>
    </xf>
    <xf numFmtId="0" fontId="8" fillId="0" borderId="3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justify" vertical="center" wrapText="1"/>
    </xf>
    <xf numFmtId="0" fontId="12" fillId="3" borderId="46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9" fillId="0" borderId="50" xfId="0" applyFont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6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3" fillId="6" borderId="59" xfId="0" applyFont="1" applyFill="1" applyBorder="1" applyAlignment="1">
      <alignment horizontal="center" vertical="center" wrapText="1"/>
    </xf>
    <xf numFmtId="0" fontId="3" fillId="6" borderId="60" xfId="0" applyFont="1" applyFill="1" applyBorder="1" applyAlignment="1">
      <alignment horizontal="center" vertical="center" wrapText="1"/>
    </xf>
    <xf numFmtId="0" fontId="3" fillId="6" borderId="6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2" fillId="7" borderId="1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2" fillId="7" borderId="43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right" vertical="center"/>
    </xf>
    <xf numFmtId="0" fontId="12" fillId="7" borderId="3" xfId="0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9" fillId="0" borderId="5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6" xfId="0" applyFont="1" applyFill="1" applyBorder="1" applyAlignment="1">
      <alignment horizontal="center" vertical="center" wrapText="1"/>
    </xf>
    <xf numFmtId="0" fontId="26" fillId="0" borderId="19" xfId="18" applyFont="1" applyFill="1" applyBorder="1" applyAlignment="1">
      <alignment horizontal="center" wrapText="1"/>
      <protection/>
    </xf>
    <xf numFmtId="0" fontId="26" fillId="0" borderId="45" xfId="18" applyFont="1" applyFill="1" applyBorder="1" applyAlignment="1">
      <alignment horizontal="center" wrapText="1"/>
      <protection/>
    </xf>
    <xf numFmtId="0" fontId="26" fillId="0" borderId="43" xfId="18" applyFont="1" applyFill="1" applyBorder="1" applyAlignment="1">
      <alignment horizontal="center" wrapText="1"/>
      <protection/>
    </xf>
    <xf numFmtId="0" fontId="26" fillId="0" borderId="19" xfId="18" applyFont="1" applyFill="1" applyBorder="1" applyAlignment="1">
      <alignment horizontal="center"/>
      <protection/>
    </xf>
    <xf numFmtId="0" fontId="26" fillId="0" borderId="45" xfId="18" applyFont="1" applyFill="1" applyBorder="1" applyAlignment="1">
      <alignment horizontal="center"/>
      <protection/>
    </xf>
    <xf numFmtId="0" fontId="26" fillId="0" borderId="43" xfId="18" applyFont="1" applyFill="1" applyBorder="1" applyAlignment="1">
      <alignment horizontal="center"/>
      <protection/>
    </xf>
    <xf numFmtId="3" fontId="26" fillId="0" borderId="19" xfId="18" applyNumberFormat="1" applyFont="1" applyFill="1" applyBorder="1" applyAlignment="1">
      <alignment horizontal="center"/>
      <protection/>
    </xf>
    <xf numFmtId="3" fontId="26" fillId="0" borderId="45" xfId="18" applyNumberFormat="1" applyFont="1" applyFill="1" applyBorder="1" applyAlignment="1">
      <alignment horizontal="center"/>
      <protection/>
    </xf>
    <xf numFmtId="3" fontId="26" fillId="0" borderId="43" xfId="18" applyNumberFormat="1" applyFont="1" applyFill="1" applyBorder="1" applyAlignment="1">
      <alignment horizontal="center"/>
      <protection/>
    </xf>
    <xf numFmtId="0" fontId="26" fillId="0" borderId="1" xfId="18" applyFont="1" applyFill="1" applyBorder="1" applyAlignment="1">
      <alignment horizontal="center" vertical="center"/>
      <protection/>
    </xf>
    <xf numFmtId="0" fontId="26" fillId="0" borderId="48" xfId="18" applyFont="1" applyFill="1" applyBorder="1" applyAlignment="1">
      <alignment horizontal="center"/>
      <protection/>
    </xf>
    <xf numFmtId="0" fontId="26" fillId="0" borderId="20" xfId="18" applyFont="1" applyFill="1" applyBorder="1" applyAlignment="1">
      <alignment horizontal="center"/>
      <protection/>
    </xf>
    <xf numFmtId="0" fontId="26" fillId="0" borderId="21" xfId="18" applyFont="1" applyFill="1" applyBorder="1" applyAlignment="1">
      <alignment horizontal="center"/>
      <protection/>
    </xf>
    <xf numFmtId="0" fontId="26" fillId="0" borderId="41" xfId="18" applyFont="1" applyFill="1" applyBorder="1" applyAlignment="1">
      <alignment horizontal="center"/>
      <protection/>
    </xf>
    <xf numFmtId="0" fontId="26" fillId="0" borderId="0" xfId="18" applyFont="1" applyFill="1" applyBorder="1" applyAlignment="1">
      <alignment horizontal="center"/>
      <protection/>
    </xf>
    <xf numFmtId="0" fontId="26" fillId="0" borderId="63" xfId="18" applyFont="1" applyFill="1" applyBorder="1" applyAlignment="1">
      <alignment horizontal="center"/>
      <protection/>
    </xf>
    <xf numFmtId="0" fontId="26" fillId="0" borderId="52" xfId="18" applyFont="1" applyFill="1" applyBorder="1" applyAlignment="1">
      <alignment horizontal="center"/>
      <protection/>
    </xf>
    <xf numFmtId="0" fontId="26" fillId="0" borderId="50" xfId="18" applyFont="1" applyFill="1" applyBorder="1" applyAlignment="1">
      <alignment horizontal="center"/>
      <protection/>
    </xf>
    <xf numFmtId="0" fontId="26" fillId="0" borderId="49" xfId="18" applyFont="1" applyFill="1" applyBorder="1" applyAlignment="1">
      <alignment horizontal="center"/>
      <protection/>
    </xf>
    <xf numFmtId="0" fontId="30" fillId="0" borderId="48" xfId="18" applyFont="1" applyFill="1" applyBorder="1" applyAlignment="1">
      <alignment horizontal="center"/>
      <protection/>
    </xf>
    <xf numFmtId="0" fontId="30" fillId="0" borderId="20" xfId="18" applyFont="1" applyFill="1" applyBorder="1" applyAlignment="1">
      <alignment horizontal="center"/>
      <protection/>
    </xf>
    <xf numFmtId="0" fontId="30" fillId="0" borderId="21" xfId="18" applyFont="1" applyFill="1" applyBorder="1" applyAlignment="1">
      <alignment horizontal="center"/>
      <protection/>
    </xf>
    <xf numFmtId="0" fontId="30" fillId="0" borderId="41" xfId="18" applyFont="1" applyFill="1" applyBorder="1" applyAlignment="1">
      <alignment horizontal="center"/>
      <protection/>
    </xf>
    <xf numFmtId="0" fontId="30" fillId="0" borderId="0" xfId="18" applyFont="1" applyFill="1" applyBorder="1" applyAlignment="1">
      <alignment horizontal="center"/>
      <protection/>
    </xf>
    <xf numFmtId="0" fontId="30" fillId="0" borderId="63" xfId="18" applyFont="1" applyFill="1" applyBorder="1" applyAlignment="1">
      <alignment horizontal="center"/>
      <protection/>
    </xf>
    <xf numFmtId="0" fontId="30" fillId="0" borderId="52" xfId="18" applyFont="1" applyFill="1" applyBorder="1" applyAlignment="1">
      <alignment horizontal="center"/>
      <protection/>
    </xf>
    <xf numFmtId="0" fontId="30" fillId="0" borderId="50" xfId="18" applyFont="1" applyFill="1" applyBorder="1" applyAlignment="1">
      <alignment horizontal="center"/>
      <protection/>
    </xf>
    <xf numFmtId="0" fontId="30" fillId="0" borderId="49" xfId="18" applyFont="1" applyFill="1" applyBorder="1" applyAlignment="1">
      <alignment horizontal="center"/>
      <protection/>
    </xf>
    <xf numFmtId="0" fontId="26" fillId="0" borderId="2" xfId="18" applyFont="1" applyFill="1" applyBorder="1" applyAlignment="1">
      <alignment horizontal="center"/>
      <protection/>
    </xf>
    <xf numFmtId="0" fontId="26" fillId="0" borderId="46" xfId="18" applyFont="1" applyFill="1" applyBorder="1" applyAlignment="1">
      <alignment horizontal="center"/>
      <protection/>
    </xf>
    <xf numFmtId="0" fontId="26" fillId="0" borderId="0" xfId="18" applyFont="1" applyFill="1" applyAlignment="1">
      <alignment horizontal="left"/>
      <protection/>
    </xf>
    <xf numFmtId="0" fontId="26" fillId="0" borderId="1" xfId="18" applyFont="1" applyFill="1" applyBorder="1" applyAlignment="1">
      <alignment horizontal="center"/>
      <protection/>
    </xf>
    <xf numFmtId="0" fontId="28" fillId="0" borderId="2" xfId="18" applyFont="1" applyFill="1" applyBorder="1" applyAlignment="1">
      <alignment horizontal="center"/>
      <protection/>
    </xf>
    <xf numFmtId="0" fontId="28" fillId="0" borderId="46" xfId="18" applyFont="1" applyFill="1" applyBorder="1" applyAlignment="1">
      <alignment horizontal="center"/>
      <protection/>
    </xf>
    <xf numFmtId="0" fontId="26" fillId="0" borderId="1" xfId="18" applyFont="1" applyFill="1" applyBorder="1" applyAlignment="1">
      <alignment horizontal="center" vertical="center" wrapText="1"/>
      <protection/>
    </xf>
    <xf numFmtId="0" fontId="26" fillId="0" borderId="2" xfId="18" applyFont="1" applyFill="1" applyBorder="1" applyAlignment="1">
      <alignment horizontal="center" vertical="center" wrapText="1"/>
      <protection/>
    </xf>
    <xf numFmtId="0" fontId="26" fillId="0" borderId="3" xfId="18" applyFont="1" applyFill="1" applyBorder="1" applyAlignment="1">
      <alignment horizontal="center" vertical="center" wrapText="1"/>
      <protection/>
    </xf>
    <xf numFmtId="0" fontId="26" fillId="0" borderId="46" xfId="18" applyFont="1" applyFill="1" applyBorder="1" applyAlignment="1">
      <alignment horizontal="center" vertical="center" wrapText="1"/>
      <protection/>
    </xf>
    <xf numFmtId="0" fontId="28" fillId="0" borderId="0" xfId="18" applyFont="1" applyFill="1" applyAlignment="1">
      <alignment horizontal="center"/>
      <protection/>
    </xf>
    <xf numFmtId="0" fontId="12" fillId="4" borderId="2" xfId="0" applyFont="1" applyFill="1" applyBorder="1" applyAlignment="1">
      <alignment horizontal="center"/>
    </xf>
    <xf numFmtId="0" fontId="12" fillId="4" borderId="46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12" fillId="5" borderId="1" xfId="0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20" xfId="0" applyBorder="1" applyAlignment="1">
      <alignment horizontal="left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6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2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right" vertical="center"/>
    </xf>
    <xf numFmtId="0" fontId="0" fillId="4" borderId="39" xfId="0" applyFill="1" applyBorder="1" applyAlignment="1">
      <alignment horizontal="left" wrapText="1"/>
    </xf>
    <xf numFmtId="0" fontId="0" fillId="4" borderId="53" xfId="0" applyFill="1" applyBorder="1" applyAlignment="1">
      <alignment horizontal="left" wrapText="1"/>
    </xf>
    <xf numFmtId="0" fontId="5" fillId="0" borderId="2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6" xfId="0" applyFont="1" applyFill="1" applyBorder="1" applyAlignment="1">
      <alignment horizontal="left" vertical="center" wrapText="1"/>
    </xf>
    <xf numFmtId="0" fontId="0" fillId="4" borderId="50" xfId="0" applyFill="1" applyBorder="1" applyAlignment="1">
      <alignment horizontal="left" wrapText="1"/>
    </xf>
    <xf numFmtId="0" fontId="17" fillId="0" borderId="41" xfId="0" applyFont="1" applyBorder="1" applyAlignment="1">
      <alignment horizontal="left" vertical="center" wrapText="1"/>
    </xf>
    <xf numFmtId="0" fontId="17" fillId="0" borderId="63" xfId="0" applyFont="1" applyBorder="1" applyAlignment="1">
      <alignment horizontal="left" vertical="center" wrapText="1"/>
    </xf>
    <xf numFmtId="0" fontId="0" fillId="5" borderId="50" xfId="0" applyFill="1" applyBorder="1" applyAlignment="1">
      <alignment horizontal="left" wrapText="1"/>
    </xf>
    <xf numFmtId="0" fontId="0" fillId="5" borderId="39" xfId="0" applyFill="1" applyBorder="1" applyAlignment="1">
      <alignment horizontal="left" wrapText="1"/>
    </xf>
    <xf numFmtId="0" fontId="0" fillId="5" borderId="34" xfId="0" applyFont="1" applyFill="1" applyBorder="1" applyAlignment="1">
      <alignment horizontal="left" wrapText="1"/>
    </xf>
    <xf numFmtId="0" fontId="0" fillId="5" borderId="64" xfId="0" applyFont="1" applyFill="1" applyBorder="1" applyAlignment="1">
      <alignment horizontal="left" wrapText="1"/>
    </xf>
    <xf numFmtId="0" fontId="0" fillId="5" borderId="36" xfId="0" applyFont="1" applyFill="1" applyBorder="1" applyAlignment="1">
      <alignment horizontal="left" wrapText="1"/>
    </xf>
    <xf numFmtId="0" fontId="0" fillId="5" borderId="65" xfId="0" applyFont="1" applyFill="1" applyBorder="1" applyAlignment="1">
      <alignment horizontal="left" wrapText="1"/>
    </xf>
    <xf numFmtId="3" fontId="17" fillId="0" borderId="19" xfId="0" applyNumberFormat="1" applyFont="1" applyFill="1" applyBorder="1" applyAlignment="1">
      <alignment horizontal="right" vertical="center"/>
    </xf>
    <xf numFmtId="3" fontId="17" fillId="0" borderId="43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/>
    </xf>
    <xf numFmtId="49" fontId="5" fillId="0" borderId="46" xfId="0" applyNumberFormat="1" applyFont="1" applyBorder="1" applyAlignment="1">
      <alignment horizontal="left" vertical="center"/>
    </xf>
    <xf numFmtId="0" fontId="5" fillId="4" borderId="25" xfId="0" applyFont="1" applyFill="1" applyBorder="1" applyAlignment="1">
      <alignment horizontal="left" wrapText="1"/>
    </xf>
    <xf numFmtId="0" fontId="5" fillId="4" borderId="43" xfId="0" applyNumberFormat="1" applyFont="1" applyFill="1" applyBorder="1" applyAlignment="1">
      <alignment horizontal="left"/>
    </xf>
    <xf numFmtId="0" fontId="3" fillId="7" borderId="2" xfId="0" applyNumberFormat="1" applyFont="1" applyFill="1" applyBorder="1" applyAlignment="1">
      <alignment horizontal="left"/>
    </xf>
    <xf numFmtId="0" fontId="3" fillId="7" borderId="3" xfId="0" applyNumberFormat="1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dxfs count="3">
    <dxf>
      <font>
        <b/>
        <i val="0"/>
        <color rgb="FFFF0000"/>
      </font>
      <border/>
    </dxf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karbnik\Pulpit\2007\Uk&#322;ad%20wykonawczy\Uk&#322;ad%20wyk.%20-%20wydatki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kł, wyk. wydatki"/>
      <sheetName val="Całość"/>
      <sheetName val="PINB"/>
      <sheetName val="PPP Złotów"/>
      <sheetName val="Arkusz1"/>
      <sheetName val="POW Jastrowie"/>
      <sheetName val="I LO"/>
      <sheetName val="ZSE-M"/>
      <sheetName val="ZSE"/>
      <sheetName val="ZSR"/>
      <sheetName val="ZSS"/>
      <sheetName val="Ognisko"/>
      <sheetName val="ZST"/>
      <sheetName val="DD Złotów"/>
      <sheetName val="DD Zakrzewo"/>
      <sheetName val="DD Okonek"/>
      <sheetName val="Por. J-wie"/>
      <sheetName val="SOSW J-wie"/>
      <sheetName val="KP PSP"/>
      <sheetName val="Wzorzec"/>
      <sheetName val="Dz."/>
      <sheetName val="Roz."/>
      <sheetName val="par."/>
    </sheetNames>
    <sheetDataSet>
      <sheetData sheetId="7">
        <row r="4">
          <cell r="E4">
            <v>3000</v>
          </cell>
        </row>
        <row r="5">
          <cell r="E5">
            <v>0</v>
          </cell>
        </row>
        <row r="6">
          <cell r="E6">
            <v>1193925</v>
          </cell>
        </row>
        <row r="7">
          <cell r="E7">
            <v>89500</v>
          </cell>
        </row>
        <row r="8">
          <cell r="E8">
            <v>209000</v>
          </cell>
        </row>
        <row r="9">
          <cell r="E9">
            <v>29000</v>
          </cell>
        </row>
        <row r="10">
          <cell r="E10">
            <v>0</v>
          </cell>
        </row>
        <row r="11">
          <cell r="E11">
            <v>14000</v>
          </cell>
        </row>
        <row r="12">
          <cell r="E12">
            <v>0</v>
          </cell>
        </row>
        <row r="13">
          <cell r="E13">
            <v>47960</v>
          </cell>
        </row>
        <row r="14">
          <cell r="E14">
            <v>0</v>
          </cell>
        </row>
        <row r="15">
          <cell r="E15">
            <v>1200</v>
          </cell>
        </row>
        <row r="16">
          <cell r="E16">
            <v>14000</v>
          </cell>
        </row>
        <row r="17">
          <cell r="E17">
            <v>1140</v>
          </cell>
        </row>
        <row r="18">
          <cell r="E18">
            <v>500</v>
          </cell>
        </row>
        <row r="19">
          <cell r="E19">
            <v>6000</v>
          </cell>
        </row>
        <row r="20">
          <cell r="E20">
            <v>1500</v>
          </cell>
        </row>
        <row r="21">
          <cell r="E21">
            <v>3281</v>
          </cell>
        </row>
        <row r="22">
          <cell r="E22">
            <v>69994</v>
          </cell>
        </row>
        <row r="23">
          <cell r="E23">
            <v>1500</v>
          </cell>
        </row>
        <row r="24">
          <cell r="E24">
            <v>3500</v>
          </cell>
        </row>
      </sheetData>
      <sheetData sheetId="8">
        <row r="3">
          <cell r="E3">
            <v>1200</v>
          </cell>
        </row>
        <row r="4">
          <cell r="E4">
            <v>1516857</v>
          </cell>
        </row>
        <row r="5">
          <cell r="E5">
            <v>115264</v>
          </cell>
        </row>
        <row r="6">
          <cell r="E6">
            <v>278000</v>
          </cell>
        </row>
        <row r="7">
          <cell r="E7">
            <v>39000</v>
          </cell>
        </row>
        <row r="8">
          <cell r="E8">
            <v>4000</v>
          </cell>
        </row>
        <row r="9">
          <cell r="E9">
            <v>10000</v>
          </cell>
        </row>
        <row r="10">
          <cell r="E10">
            <v>1000000</v>
          </cell>
        </row>
        <row r="11">
          <cell r="E11">
            <v>27129</v>
          </cell>
        </row>
        <row r="12">
          <cell r="E12">
            <v>3000</v>
          </cell>
        </row>
        <row r="13">
          <cell r="E13">
            <v>500</v>
          </cell>
        </row>
        <row r="14">
          <cell r="E14">
            <v>7000</v>
          </cell>
        </row>
        <row r="15">
          <cell r="E15">
            <v>1600</v>
          </cell>
        </row>
        <row r="16">
          <cell r="E16">
            <v>5000</v>
          </cell>
        </row>
        <row r="17">
          <cell r="E17">
            <v>2000</v>
          </cell>
        </row>
        <row r="18">
          <cell r="E18">
            <v>4500</v>
          </cell>
        </row>
        <row r="19">
          <cell r="E19">
            <v>90500</v>
          </cell>
        </row>
        <row r="20">
          <cell r="E20">
            <v>250</v>
          </cell>
        </row>
        <row r="21">
          <cell r="E21">
            <v>500</v>
          </cell>
        </row>
        <row r="22">
          <cell r="E22">
            <v>4000</v>
          </cell>
        </row>
      </sheetData>
      <sheetData sheetId="10">
        <row r="4">
          <cell r="E4">
            <v>102010</v>
          </cell>
        </row>
        <row r="5">
          <cell r="E5">
            <v>0</v>
          </cell>
        </row>
        <row r="6">
          <cell r="E6">
            <v>1597123</v>
          </cell>
        </row>
        <row r="7">
          <cell r="E7">
            <v>124178</v>
          </cell>
        </row>
        <row r="8">
          <cell r="E8">
            <v>305775</v>
          </cell>
        </row>
        <row r="9">
          <cell r="E9">
            <v>42324</v>
          </cell>
        </row>
        <row r="10">
          <cell r="E10">
            <v>5600</v>
          </cell>
        </row>
        <row r="11">
          <cell r="E11">
            <v>14697</v>
          </cell>
        </row>
        <row r="13">
          <cell r="E13">
            <v>125000</v>
          </cell>
        </row>
        <row r="14">
          <cell r="E14">
            <v>3800</v>
          </cell>
        </row>
        <row r="15">
          <cell r="E15">
            <v>5000</v>
          </cell>
        </row>
        <row r="16">
          <cell r="E16">
            <v>13000</v>
          </cell>
        </row>
        <row r="17">
          <cell r="E17">
            <v>2800</v>
          </cell>
        </row>
        <row r="18">
          <cell r="E18">
            <v>1200</v>
          </cell>
        </row>
        <row r="19">
          <cell r="E19">
            <v>5400</v>
          </cell>
        </row>
        <row r="20">
          <cell r="E20">
            <v>1500</v>
          </cell>
        </row>
        <row r="21">
          <cell r="E21">
            <v>5385</v>
          </cell>
        </row>
        <row r="22">
          <cell r="E22">
            <v>81752</v>
          </cell>
        </row>
        <row r="23">
          <cell r="E23">
            <v>1000</v>
          </cell>
        </row>
        <row r="24">
          <cell r="E24">
            <v>863</v>
          </cell>
        </row>
        <row r="25">
          <cell r="E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E18" sqref="E18"/>
    </sheetView>
  </sheetViews>
  <sheetFormatPr defaultColWidth="9.140625" defaultRowHeight="12.75"/>
  <cols>
    <col min="2" max="2" width="12.00390625" style="0" customWidth="1"/>
    <col min="4" max="4" width="12.00390625" style="0" customWidth="1"/>
  </cols>
  <sheetData>
    <row r="1" spans="1:4" ht="12.75">
      <c r="A1" s="165" t="s">
        <v>242</v>
      </c>
      <c r="B1" s="166">
        <f>'dochody 1'!E137</f>
        <v>40660162</v>
      </c>
      <c r="C1" s="167" t="s">
        <v>244</v>
      </c>
      <c r="D1" s="168">
        <f>'Wydatki 2'!E551</f>
        <v>42604490</v>
      </c>
    </row>
    <row r="2" spans="1:4" ht="15.75">
      <c r="A2" s="169" t="s">
        <v>241</v>
      </c>
      <c r="B2" s="170">
        <f>'p-r'!D11</f>
        <v>4427643</v>
      </c>
      <c r="C2" s="170" t="s">
        <v>245</v>
      </c>
      <c r="D2" s="171">
        <f>'p-r'!D20</f>
        <v>2483315</v>
      </c>
    </row>
    <row r="3" spans="1:4" s="164" customFormat="1" ht="15.75">
      <c r="A3" s="172" t="s">
        <v>243</v>
      </c>
      <c r="B3" s="173">
        <f>SUM(B1:B2)</f>
        <v>45087805</v>
      </c>
      <c r="C3" s="173" t="s">
        <v>243</v>
      </c>
      <c r="D3" s="174">
        <f>SUM(D1:D2)</f>
        <v>45087805</v>
      </c>
    </row>
    <row r="4" spans="1:4" ht="12.75">
      <c r="A4" s="489" t="str">
        <f>IF(D6=0,"zgodne","niezgodne")</f>
        <v>zgodne</v>
      </c>
      <c r="B4" s="490"/>
      <c r="C4" s="490"/>
      <c r="D4" s="491"/>
    </row>
    <row r="5" spans="1:4" ht="12.75">
      <c r="A5" s="485" t="s">
        <v>246</v>
      </c>
      <c r="B5" s="486"/>
      <c r="C5" s="486"/>
      <c r="D5" s="175">
        <f>B1-D1</f>
        <v>-1944328</v>
      </c>
    </row>
    <row r="6" spans="1:4" ht="13.5" thickBot="1">
      <c r="A6" s="487" t="s">
        <v>247</v>
      </c>
      <c r="B6" s="488"/>
      <c r="C6" s="488"/>
      <c r="D6" s="176">
        <f>B3-D3</f>
        <v>0</v>
      </c>
    </row>
  </sheetData>
  <mergeCells count="3">
    <mergeCell ref="A5:C5"/>
    <mergeCell ref="A6:C6"/>
    <mergeCell ref="A4:D4"/>
  </mergeCells>
  <conditionalFormatting sqref="D6">
    <cfRule type="cellIs" priority="1" dxfId="0" operator="notEqual" stopIfTrue="1">
      <formula>0</formula>
    </cfRule>
  </conditionalFormatting>
  <conditionalFormatting sqref="A4:D4">
    <cfRule type="cellIs" priority="2" dxfId="1" operator="equal" stopIfTrue="1">
      <formula>"zgodne"</formula>
    </cfRule>
    <cfRule type="cellIs" priority="3" dxfId="2" operator="equal" stopIfTrue="1">
      <formula>"niezgodne"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B1">
      <selection activeCell="G2" sqref="G2:G4"/>
    </sheetView>
  </sheetViews>
  <sheetFormatPr defaultColWidth="9.140625" defaultRowHeight="12.75"/>
  <cols>
    <col min="1" max="1" width="9.7109375" style="82" hidden="1" customWidth="1"/>
    <col min="2" max="2" width="3.00390625" style="82" customWidth="1"/>
    <col min="3" max="3" width="57.7109375" style="4" customWidth="1"/>
    <col min="4" max="4" width="0.42578125" style="0" hidden="1" customWidth="1"/>
    <col min="5" max="6" width="9.140625" style="0" hidden="1" customWidth="1"/>
    <col min="7" max="7" width="21.00390625" style="0" customWidth="1"/>
  </cols>
  <sheetData>
    <row r="1" spans="3:7" ht="12.75" customHeight="1">
      <c r="C1" s="568"/>
      <c r="D1" s="568"/>
      <c r="E1" s="568"/>
      <c r="G1" s="316" t="s">
        <v>587</v>
      </c>
    </row>
    <row r="2" spans="3:8" ht="12.75" customHeight="1">
      <c r="C2" s="568"/>
      <c r="D2" s="568"/>
      <c r="E2" s="568"/>
      <c r="G2" s="317" t="s">
        <v>648</v>
      </c>
      <c r="H2" s="156"/>
    </row>
    <row r="3" spans="3:8" ht="12.75" customHeight="1">
      <c r="C3" s="568"/>
      <c r="D3" s="568"/>
      <c r="E3" s="568"/>
      <c r="G3" s="317" t="s">
        <v>159</v>
      </c>
      <c r="H3" s="156"/>
    </row>
    <row r="4" spans="3:8" ht="12.75" customHeight="1">
      <c r="C4" s="568"/>
      <c r="D4" s="568"/>
      <c r="E4" s="568"/>
      <c r="G4" s="317" t="s">
        <v>649</v>
      </c>
      <c r="H4" s="156"/>
    </row>
    <row r="5" ht="12.75">
      <c r="C5"/>
    </row>
    <row r="6" ht="12.75">
      <c r="C6"/>
    </row>
    <row r="7" spans="1:7" ht="18">
      <c r="A7" s="569" t="s">
        <v>149</v>
      </c>
      <c r="B7" s="569"/>
      <c r="C7" s="569"/>
      <c r="D7" s="569"/>
      <c r="E7" s="569"/>
      <c r="F7" s="569"/>
      <c r="G7" s="569"/>
    </row>
    <row r="10" spans="1:7" s="88" customFormat="1" ht="25.5">
      <c r="A10" s="84"/>
      <c r="B10" s="84" t="s">
        <v>148</v>
      </c>
      <c r="C10" s="85" t="s">
        <v>150</v>
      </c>
      <c r="D10" s="86"/>
      <c r="E10" s="86"/>
      <c r="F10" s="86"/>
      <c r="G10" s="87" t="s">
        <v>151</v>
      </c>
    </row>
    <row r="11" spans="1:7" ht="25.5">
      <c r="A11" s="89"/>
      <c r="B11" s="89">
        <v>1</v>
      </c>
      <c r="C11" s="90" t="s">
        <v>152</v>
      </c>
      <c r="D11" s="91"/>
      <c r="E11" s="91"/>
      <c r="F11" s="91"/>
      <c r="G11" s="92">
        <v>30000</v>
      </c>
    </row>
    <row r="12" spans="1:7" ht="27.75" customHeight="1">
      <c r="A12" s="93"/>
      <c r="B12" s="310">
        <v>2</v>
      </c>
      <c r="C12" s="94" t="s">
        <v>452</v>
      </c>
      <c r="D12" s="95"/>
      <c r="E12" s="95"/>
      <c r="F12" s="95"/>
      <c r="G12" s="93">
        <v>25000</v>
      </c>
    </row>
    <row r="13" spans="1:7" ht="27.75" customHeight="1">
      <c r="A13" s="93"/>
      <c r="B13" s="310">
        <v>3</v>
      </c>
      <c r="C13" s="94" t="s">
        <v>156</v>
      </c>
      <c r="D13" s="95"/>
      <c r="E13" s="95"/>
      <c r="F13" s="95"/>
      <c r="G13" s="93">
        <v>252772</v>
      </c>
    </row>
    <row r="14" spans="1:7" ht="27.75" customHeight="1">
      <c r="A14" s="93"/>
      <c r="B14" s="310">
        <v>4</v>
      </c>
      <c r="C14" s="94" t="s">
        <v>451</v>
      </c>
      <c r="D14" s="95"/>
      <c r="E14" s="95"/>
      <c r="F14" s="95"/>
      <c r="G14" s="93">
        <v>20000</v>
      </c>
    </row>
    <row r="15" spans="1:7" ht="43.5" customHeight="1">
      <c r="A15" s="93"/>
      <c r="B15" s="310">
        <v>5</v>
      </c>
      <c r="C15" s="94" t="s">
        <v>479</v>
      </c>
      <c r="D15" s="95"/>
      <c r="E15" s="95"/>
      <c r="F15" s="95"/>
      <c r="G15" s="93">
        <v>200000</v>
      </c>
    </row>
    <row r="16" spans="1:7" ht="41.25" customHeight="1">
      <c r="A16" s="93"/>
      <c r="B16" s="310">
        <v>6</v>
      </c>
      <c r="C16" s="94" t="s">
        <v>465</v>
      </c>
      <c r="D16" s="95"/>
      <c r="E16" s="95"/>
      <c r="F16" s="95"/>
      <c r="G16" s="93">
        <v>10000</v>
      </c>
    </row>
    <row r="17" spans="1:7" ht="41.25" customHeight="1">
      <c r="A17" s="93"/>
      <c r="B17" s="310">
        <v>7</v>
      </c>
      <c r="C17" s="94" t="s">
        <v>643</v>
      </c>
      <c r="D17" s="95"/>
      <c r="E17" s="95"/>
      <c r="F17" s="95"/>
      <c r="G17" s="93">
        <v>3000</v>
      </c>
    </row>
    <row r="18" spans="1:7" ht="12.75">
      <c r="A18" s="96">
        <f>SUM(A12:A16)</f>
        <v>0</v>
      </c>
      <c r="B18" s="96"/>
      <c r="C18" s="97" t="s">
        <v>153</v>
      </c>
      <c r="D18" s="98"/>
      <c r="E18" s="98"/>
      <c r="F18" s="98"/>
      <c r="G18" s="99">
        <f>SUM(G11:G17)</f>
        <v>540772</v>
      </c>
    </row>
    <row r="19" spans="1:2" ht="12.75">
      <c r="A19" s="100"/>
      <c r="B19" s="100"/>
    </row>
    <row r="20" spans="1:2" ht="12.75">
      <c r="A20" s="100"/>
      <c r="B20" s="100"/>
    </row>
    <row r="21" spans="1:2" ht="12.75">
      <c r="A21" s="100"/>
      <c r="B21" s="100"/>
    </row>
    <row r="22" spans="1:2" ht="12.75">
      <c r="A22" s="100"/>
      <c r="B22" s="100"/>
    </row>
    <row r="23" spans="1:2" ht="12.75">
      <c r="A23" s="100"/>
      <c r="B23" s="100"/>
    </row>
    <row r="24" spans="1:2" ht="12.75">
      <c r="A24" s="100"/>
      <c r="B24" s="100"/>
    </row>
    <row r="25" spans="1:2" ht="12.75">
      <c r="A25" s="100"/>
      <c r="B25" s="100"/>
    </row>
    <row r="26" spans="1:2" ht="12.75">
      <c r="A26" s="100"/>
      <c r="B26" s="100"/>
    </row>
  </sheetData>
  <mergeCells count="5">
    <mergeCell ref="C4:E4"/>
    <mergeCell ref="A7:G7"/>
    <mergeCell ref="C1:E1"/>
    <mergeCell ref="C2:E2"/>
    <mergeCell ref="C3:E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0">
      <selection activeCell="J2" sqref="J2:J4"/>
    </sheetView>
  </sheetViews>
  <sheetFormatPr defaultColWidth="9.140625" defaultRowHeight="12.75"/>
  <cols>
    <col min="1" max="1" width="3.7109375" style="0" customWidth="1"/>
    <col min="2" max="2" width="5.8515625" style="0" customWidth="1"/>
    <col min="3" max="3" width="6.7109375" style="0" customWidth="1"/>
    <col min="4" max="4" width="5.421875" style="0" customWidth="1"/>
    <col min="5" max="5" width="9.7109375" style="82" hidden="1" customWidth="1"/>
    <col min="6" max="6" width="50.421875" style="4" customWidth="1"/>
    <col min="7" max="7" width="0.42578125" style="0" hidden="1" customWidth="1"/>
    <col min="8" max="9" width="9.140625" style="0" hidden="1" customWidth="1"/>
    <col min="10" max="10" width="17.7109375" style="0" customWidth="1"/>
  </cols>
  <sheetData>
    <row r="1" spans="6:10" ht="12" customHeight="1">
      <c r="F1" s="568"/>
      <c r="G1" s="568"/>
      <c r="H1" s="568"/>
      <c r="J1" s="316" t="s">
        <v>588</v>
      </c>
    </row>
    <row r="2" spans="6:10" ht="12" customHeight="1">
      <c r="F2" s="568"/>
      <c r="G2" s="568"/>
      <c r="H2" s="568"/>
      <c r="J2" s="317" t="s">
        <v>648</v>
      </c>
    </row>
    <row r="3" spans="6:10" ht="12" customHeight="1">
      <c r="F3" s="467"/>
      <c r="G3" s="467"/>
      <c r="H3" s="467"/>
      <c r="J3" s="317" t="s">
        <v>159</v>
      </c>
    </row>
    <row r="4" spans="6:10" ht="12" customHeight="1">
      <c r="F4" s="568"/>
      <c r="G4" s="568"/>
      <c r="H4" s="568"/>
      <c r="J4" s="317" t="s">
        <v>649</v>
      </c>
    </row>
    <row r="5" ht="12" customHeight="1">
      <c r="F5"/>
    </row>
    <row r="6" spans="1:10" ht="18">
      <c r="A6" s="569" t="s">
        <v>584</v>
      </c>
      <c r="B6" s="569"/>
      <c r="C6" s="569"/>
      <c r="D6" s="569"/>
      <c r="E6" s="569"/>
      <c r="F6" s="569"/>
      <c r="G6" s="569"/>
      <c r="H6" s="569"/>
      <c r="I6" s="569"/>
      <c r="J6" s="569"/>
    </row>
    <row r="8" spans="1:10" s="88" customFormat="1" ht="21.75" customHeight="1">
      <c r="A8" s="85" t="s">
        <v>148</v>
      </c>
      <c r="B8" s="85" t="s">
        <v>1</v>
      </c>
      <c r="C8" s="85" t="s">
        <v>92</v>
      </c>
      <c r="D8" s="85" t="s">
        <v>3</v>
      </c>
      <c r="E8" s="84"/>
      <c r="F8" s="85" t="s">
        <v>177</v>
      </c>
      <c r="G8" s="86"/>
      <c r="H8" s="86"/>
      <c r="I8" s="86"/>
      <c r="J8" s="87" t="s">
        <v>151</v>
      </c>
    </row>
    <row r="9" spans="1:10" s="88" customFormat="1" ht="21.75" customHeight="1">
      <c r="A9" s="571" t="s">
        <v>594</v>
      </c>
      <c r="B9" s="572"/>
      <c r="C9" s="572"/>
      <c r="D9" s="572"/>
      <c r="E9" s="572"/>
      <c r="F9" s="572"/>
      <c r="G9" s="572"/>
      <c r="H9" s="572"/>
      <c r="I9" s="572"/>
      <c r="J9" s="573"/>
    </row>
    <row r="10" spans="1:10" ht="25.5">
      <c r="A10" s="390">
        <v>3</v>
      </c>
      <c r="B10" s="390">
        <v>801</v>
      </c>
      <c r="C10" s="390">
        <v>80130</v>
      </c>
      <c r="D10" s="390">
        <v>2540</v>
      </c>
      <c r="E10" s="391"/>
      <c r="F10" s="392" t="s">
        <v>179</v>
      </c>
      <c r="G10" s="393"/>
      <c r="H10" s="393"/>
      <c r="I10" s="393"/>
      <c r="J10" s="391">
        <v>180000</v>
      </c>
    </row>
    <row r="11" spans="1:11" ht="24.75" customHeight="1">
      <c r="A11" s="136">
        <v>4</v>
      </c>
      <c r="B11" s="136">
        <v>801</v>
      </c>
      <c r="C11" s="136">
        <v>80130</v>
      </c>
      <c r="D11" s="136">
        <v>2540</v>
      </c>
      <c r="E11" s="137"/>
      <c r="F11" s="138" t="s">
        <v>180</v>
      </c>
      <c r="G11" s="139"/>
      <c r="H11" s="139"/>
      <c r="I11" s="139"/>
      <c r="J11" s="137">
        <v>100000</v>
      </c>
      <c r="K11" s="6"/>
    </row>
    <row r="12" spans="1:10" ht="25.5">
      <c r="A12" s="136">
        <v>7</v>
      </c>
      <c r="B12" s="136">
        <v>852</v>
      </c>
      <c r="C12" s="136">
        <v>85201</v>
      </c>
      <c r="D12" s="136">
        <v>2320</v>
      </c>
      <c r="E12" s="137"/>
      <c r="F12" s="138" t="s">
        <v>181</v>
      </c>
      <c r="G12" s="139"/>
      <c r="H12" s="139"/>
      <c r="I12" s="139"/>
      <c r="J12" s="137">
        <v>72804</v>
      </c>
    </row>
    <row r="13" spans="1:10" ht="25.5">
      <c r="A13" s="136">
        <v>8</v>
      </c>
      <c r="B13" s="136">
        <v>852</v>
      </c>
      <c r="C13" s="136">
        <v>85204</v>
      </c>
      <c r="D13" s="136">
        <v>2320</v>
      </c>
      <c r="E13" s="137"/>
      <c r="F13" s="138" t="s">
        <v>182</v>
      </c>
      <c r="G13" s="139"/>
      <c r="H13" s="139"/>
      <c r="I13" s="139"/>
      <c r="J13" s="137">
        <v>63986</v>
      </c>
    </row>
    <row r="14" spans="1:10" ht="25.5">
      <c r="A14" s="136">
        <v>9</v>
      </c>
      <c r="B14" s="136">
        <v>853</v>
      </c>
      <c r="C14" s="136">
        <v>85311</v>
      </c>
      <c r="D14" s="136">
        <v>2580</v>
      </c>
      <c r="E14" s="137"/>
      <c r="F14" s="138" t="s">
        <v>554</v>
      </c>
      <c r="G14" s="139"/>
      <c r="H14" s="139"/>
      <c r="I14" s="139"/>
      <c r="J14" s="137">
        <v>65000</v>
      </c>
    </row>
    <row r="15" spans="1:10" ht="12.75">
      <c r="A15" s="136">
        <v>10</v>
      </c>
      <c r="B15" s="136">
        <v>853</v>
      </c>
      <c r="C15" s="136">
        <v>85311</v>
      </c>
      <c r="D15" s="136">
        <v>2580</v>
      </c>
      <c r="E15" s="137"/>
      <c r="F15" s="138" t="s">
        <v>555</v>
      </c>
      <c r="G15" s="139"/>
      <c r="H15" s="139"/>
      <c r="I15" s="139"/>
      <c r="J15" s="137">
        <v>37261</v>
      </c>
    </row>
    <row r="16" spans="1:11" ht="12.75">
      <c r="A16" s="136">
        <v>11</v>
      </c>
      <c r="B16" s="136">
        <v>853</v>
      </c>
      <c r="C16" s="136">
        <v>85311</v>
      </c>
      <c r="D16" s="136">
        <v>2580</v>
      </c>
      <c r="E16" s="137"/>
      <c r="F16" s="138" t="s">
        <v>556</v>
      </c>
      <c r="G16" s="139"/>
      <c r="H16" s="139"/>
      <c r="I16" s="139"/>
      <c r="J16" s="137">
        <v>49424</v>
      </c>
      <c r="K16" s="6"/>
    </row>
    <row r="17" spans="1:10" ht="27.75" customHeight="1">
      <c r="A17" s="136">
        <v>12</v>
      </c>
      <c r="B17" s="136">
        <v>854</v>
      </c>
      <c r="C17" s="136">
        <v>85406</v>
      </c>
      <c r="D17" s="136">
        <v>2320</v>
      </c>
      <c r="E17" s="137"/>
      <c r="F17" s="138" t="s">
        <v>183</v>
      </c>
      <c r="G17" s="139"/>
      <c r="H17" s="139"/>
      <c r="I17" s="139"/>
      <c r="J17" s="137">
        <v>27000</v>
      </c>
    </row>
    <row r="18" spans="1:10" ht="25.5">
      <c r="A18" s="136">
        <v>13</v>
      </c>
      <c r="B18" s="136">
        <v>854</v>
      </c>
      <c r="C18" s="136">
        <v>85410</v>
      </c>
      <c r="D18" s="136">
        <v>2540</v>
      </c>
      <c r="E18" s="137"/>
      <c r="F18" s="138" t="s">
        <v>184</v>
      </c>
      <c r="G18" s="139"/>
      <c r="H18" s="139"/>
      <c r="I18" s="139"/>
      <c r="J18" s="137">
        <v>136000</v>
      </c>
    </row>
    <row r="19" spans="1:10" ht="25.5">
      <c r="A19" s="136">
        <v>14</v>
      </c>
      <c r="B19" s="136">
        <v>854</v>
      </c>
      <c r="C19" s="136">
        <v>85412</v>
      </c>
      <c r="D19" s="136">
        <v>2820</v>
      </c>
      <c r="E19" s="140"/>
      <c r="F19" s="138" t="s">
        <v>185</v>
      </c>
      <c r="G19" s="139"/>
      <c r="H19" s="139"/>
      <c r="I19" s="139"/>
      <c r="J19" s="140">
        <v>5000</v>
      </c>
    </row>
    <row r="20" spans="1:10" ht="12.75">
      <c r="A20" s="136">
        <v>15</v>
      </c>
      <c r="B20" s="136">
        <v>854</v>
      </c>
      <c r="C20" s="136">
        <v>85417</v>
      </c>
      <c r="D20" s="136">
        <v>2310</v>
      </c>
      <c r="E20" s="140"/>
      <c r="F20" s="138" t="s">
        <v>186</v>
      </c>
      <c r="G20" s="139"/>
      <c r="H20" s="139"/>
      <c r="I20" s="139"/>
      <c r="J20" s="140">
        <v>5000</v>
      </c>
    </row>
    <row r="21" spans="1:10" ht="12.75">
      <c r="A21" s="136">
        <v>16</v>
      </c>
      <c r="B21" s="136">
        <v>921</v>
      </c>
      <c r="C21" s="136">
        <v>92116</v>
      </c>
      <c r="D21" s="136">
        <v>2310</v>
      </c>
      <c r="E21" s="137"/>
      <c r="F21" s="138" t="s">
        <v>187</v>
      </c>
      <c r="G21" s="139"/>
      <c r="H21" s="139"/>
      <c r="I21" s="139"/>
      <c r="J21" s="137">
        <v>17000</v>
      </c>
    </row>
    <row r="22" spans="1:10" ht="12.75">
      <c r="A22" s="394"/>
      <c r="B22" s="395"/>
      <c r="C22" s="395"/>
      <c r="D22" s="395"/>
      <c r="E22" s="396">
        <f>SUM(E10:E21)</f>
        <v>0</v>
      </c>
      <c r="F22" s="397" t="s">
        <v>596</v>
      </c>
      <c r="G22" s="398"/>
      <c r="H22" s="398"/>
      <c r="I22" s="398"/>
      <c r="J22" s="399">
        <f>SUM(J10:J21)</f>
        <v>758475</v>
      </c>
    </row>
    <row r="23" spans="1:10" ht="19.5" customHeight="1">
      <c r="A23" s="570" t="s">
        <v>595</v>
      </c>
      <c r="B23" s="570"/>
      <c r="C23" s="570"/>
      <c r="D23" s="570"/>
      <c r="E23" s="570"/>
      <c r="F23" s="570"/>
      <c r="G23" s="570"/>
      <c r="H23" s="570"/>
      <c r="I23" s="570"/>
      <c r="J23" s="570"/>
    </row>
    <row r="24" spans="1:10" ht="25.5">
      <c r="A24" s="131">
        <v>1</v>
      </c>
      <c r="B24" s="131">
        <v>754</v>
      </c>
      <c r="C24" s="131">
        <v>75404</v>
      </c>
      <c r="D24" s="131">
        <v>6170</v>
      </c>
      <c r="E24" s="132"/>
      <c r="F24" s="133" t="s">
        <v>178</v>
      </c>
      <c r="G24" s="134"/>
      <c r="H24" s="134"/>
      <c r="I24" s="134"/>
      <c r="J24" s="135">
        <v>10000</v>
      </c>
    </row>
    <row r="25" spans="1:10" ht="25.5">
      <c r="A25" s="136">
        <v>2</v>
      </c>
      <c r="B25" s="136">
        <v>754</v>
      </c>
      <c r="C25" s="136">
        <v>75404</v>
      </c>
      <c r="D25" s="136">
        <v>6170</v>
      </c>
      <c r="E25" s="137"/>
      <c r="F25" s="138" t="s">
        <v>476</v>
      </c>
      <c r="G25" s="139"/>
      <c r="H25" s="139"/>
      <c r="I25" s="139"/>
      <c r="J25" s="137">
        <v>70000</v>
      </c>
    </row>
    <row r="26" spans="1:10" ht="25.5">
      <c r="A26" s="386">
        <v>5</v>
      </c>
      <c r="B26" s="386">
        <v>851</v>
      </c>
      <c r="C26" s="386">
        <v>85111</v>
      </c>
      <c r="D26" s="386">
        <v>6220</v>
      </c>
      <c r="E26" s="387"/>
      <c r="F26" s="388" t="s">
        <v>249</v>
      </c>
      <c r="G26" s="389"/>
      <c r="H26" s="389"/>
      <c r="I26" s="389"/>
      <c r="J26" s="387">
        <v>1104000</v>
      </c>
    </row>
    <row r="27" spans="1:10" ht="12.75">
      <c r="A27" s="394"/>
      <c r="B27" s="395"/>
      <c r="C27" s="395"/>
      <c r="D27" s="395"/>
      <c r="E27" s="396">
        <f>SUM(E15:E26)</f>
        <v>0</v>
      </c>
      <c r="F27" s="397" t="s">
        <v>596</v>
      </c>
      <c r="G27" s="398"/>
      <c r="H27" s="398"/>
      <c r="I27" s="398"/>
      <c r="J27" s="399">
        <f>SUM(J24:J26)</f>
        <v>1184000</v>
      </c>
    </row>
    <row r="28" spans="1:10" s="381" customFormat="1" ht="21" customHeight="1">
      <c r="A28" s="400"/>
      <c r="B28" s="401"/>
      <c r="C28" s="401"/>
      <c r="D28" s="401"/>
      <c r="E28" s="402"/>
      <c r="F28" s="403" t="s">
        <v>597</v>
      </c>
      <c r="G28" s="404"/>
      <c r="H28" s="404"/>
      <c r="I28" s="404"/>
      <c r="J28" s="405">
        <f>J22+J27</f>
        <v>1942475</v>
      </c>
    </row>
  </sheetData>
  <mergeCells count="6">
    <mergeCell ref="A23:J23"/>
    <mergeCell ref="F4:H4"/>
    <mergeCell ref="A6:J6"/>
    <mergeCell ref="F1:H1"/>
    <mergeCell ref="F2:H2"/>
    <mergeCell ref="A9:J9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7">
      <selection activeCell="F2" sqref="F2:F4"/>
    </sheetView>
  </sheetViews>
  <sheetFormatPr defaultColWidth="9.140625" defaultRowHeight="12.75"/>
  <cols>
    <col min="1" max="1" width="4.28125" style="103" customWidth="1"/>
    <col min="2" max="2" width="37.7109375" style="103" customWidth="1"/>
    <col min="3" max="6" width="13.140625" style="203" customWidth="1"/>
    <col min="7" max="16384" width="9.140625" style="103" customWidth="1"/>
  </cols>
  <sheetData>
    <row r="1" spans="1:7" ht="15.75">
      <c r="A1" s="477"/>
      <c r="B1" s="477"/>
      <c r="C1" s="477"/>
      <c r="D1" s="477"/>
      <c r="E1" s="316"/>
      <c r="F1" s="316" t="s">
        <v>589</v>
      </c>
      <c r="G1" s="196"/>
    </row>
    <row r="2" spans="1:7" ht="15.75">
      <c r="A2" s="477"/>
      <c r="B2" s="477"/>
      <c r="C2" s="477"/>
      <c r="D2" s="477"/>
      <c r="E2" s="317"/>
      <c r="F2" s="317" t="s">
        <v>648</v>
      </c>
      <c r="G2" s="156"/>
    </row>
    <row r="3" spans="1:7" ht="15.75">
      <c r="A3" s="477"/>
      <c r="B3" s="477"/>
      <c r="C3" s="477"/>
      <c r="D3" s="477"/>
      <c r="E3" s="317"/>
      <c r="F3" s="317" t="s">
        <v>159</v>
      </c>
      <c r="G3" s="156"/>
    </row>
    <row r="4" spans="1:7" ht="15.75">
      <c r="A4" s="477"/>
      <c r="B4" s="477"/>
      <c r="C4" s="477"/>
      <c r="D4" s="477"/>
      <c r="E4" s="317"/>
      <c r="F4" s="317" t="s">
        <v>649</v>
      </c>
      <c r="G4" s="156"/>
    </row>
    <row r="5" spans="1:6" ht="46.5" customHeight="1">
      <c r="A5" s="477"/>
      <c r="B5" s="477"/>
      <c r="C5" s="477"/>
      <c r="D5" s="477"/>
      <c r="E5" s="477"/>
      <c r="F5" s="477"/>
    </row>
    <row r="6" spans="1:6" ht="33" customHeight="1">
      <c r="A6" s="576" t="s">
        <v>583</v>
      </c>
      <c r="B6" s="576"/>
      <c r="C6" s="576"/>
      <c r="D6" s="576"/>
      <c r="E6" s="576"/>
      <c r="F6" s="576"/>
    </row>
    <row r="7" spans="1:6" ht="34.5" customHeight="1">
      <c r="A7" s="566"/>
      <c r="B7" s="566"/>
      <c r="C7" s="566"/>
      <c r="D7" s="566"/>
      <c r="E7" s="566"/>
      <c r="F7" s="566"/>
    </row>
    <row r="8" spans="1:6" ht="15.75">
      <c r="A8" s="577" t="s">
        <v>148</v>
      </c>
      <c r="B8" s="577" t="s">
        <v>93</v>
      </c>
      <c r="C8" s="578" t="s">
        <v>257</v>
      </c>
      <c r="D8" s="578"/>
      <c r="E8" s="578" t="s">
        <v>160</v>
      </c>
      <c r="F8" s="578"/>
    </row>
    <row r="9" spans="1:6" s="143" customFormat="1" ht="49.5" customHeight="1">
      <c r="A9" s="577"/>
      <c r="B9" s="577"/>
      <c r="C9" s="205" t="s">
        <v>259</v>
      </c>
      <c r="D9" s="205" t="s">
        <v>260</v>
      </c>
      <c r="E9" s="205" t="s">
        <v>259</v>
      </c>
      <c r="F9" s="205" t="s">
        <v>261</v>
      </c>
    </row>
    <row r="10" spans="1:6" s="102" customFormat="1" ht="15.75">
      <c r="A10" s="153">
        <v>1</v>
      </c>
      <c r="B10" s="153">
        <v>2</v>
      </c>
      <c r="C10" s="204">
        <v>3</v>
      </c>
      <c r="D10" s="204">
        <v>4</v>
      </c>
      <c r="E10" s="204">
        <v>5</v>
      </c>
      <c r="F10" s="204">
        <v>6</v>
      </c>
    </row>
    <row r="11" spans="1:6" ht="26.25" customHeight="1" hidden="1">
      <c r="A11" s="197" t="s">
        <v>255</v>
      </c>
      <c r="B11" s="198" t="s">
        <v>262</v>
      </c>
      <c r="C11" s="199"/>
      <c r="D11" s="199"/>
      <c r="E11" s="199"/>
      <c r="F11" s="199"/>
    </row>
    <row r="12" spans="1:6" ht="26.25" customHeight="1" hidden="1">
      <c r="A12" s="149"/>
      <c r="B12" s="151" t="s">
        <v>194</v>
      </c>
      <c r="C12" s="200"/>
      <c r="D12" s="200"/>
      <c r="E12" s="200"/>
      <c r="F12" s="200"/>
    </row>
    <row r="13" spans="1:6" s="152" customFormat="1" ht="26.25" customHeight="1" hidden="1">
      <c r="A13" s="149"/>
      <c r="B13" s="150" t="s">
        <v>197</v>
      </c>
      <c r="C13" s="201"/>
      <c r="D13" s="201"/>
      <c r="E13" s="200"/>
      <c r="F13" s="200"/>
    </row>
    <row r="14" spans="1:6" ht="26.25" customHeight="1" hidden="1">
      <c r="A14" s="149"/>
      <c r="B14" s="151" t="s">
        <v>200</v>
      </c>
      <c r="C14" s="200"/>
      <c r="D14" s="200"/>
      <c r="E14" s="200"/>
      <c r="F14" s="200"/>
    </row>
    <row r="15" spans="1:6" ht="26.25" customHeight="1" hidden="1">
      <c r="A15" s="149"/>
      <c r="B15" s="151" t="s">
        <v>203</v>
      </c>
      <c r="C15" s="200"/>
      <c r="D15" s="200"/>
      <c r="E15" s="200"/>
      <c r="F15" s="200"/>
    </row>
    <row r="16" spans="1:6" ht="30.75" customHeight="1">
      <c r="A16" s="149" t="s">
        <v>194</v>
      </c>
      <c r="B16" s="151" t="s">
        <v>263</v>
      </c>
      <c r="C16" s="200">
        <v>183100</v>
      </c>
      <c r="D16" s="200"/>
      <c r="E16" s="200">
        <v>183100</v>
      </c>
      <c r="F16" s="200"/>
    </row>
    <row r="17" spans="1:6" ht="45" customHeight="1">
      <c r="A17" s="149" t="s">
        <v>197</v>
      </c>
      <c r="B17" s="202" t="s">
        <v>264</v>
      </c>
      <c r="C17" s="200">
        <v>1440400</v>
      </c>
      <c r="D17" s="200"/>
      <c r="E17" s="200">
        <v>1440400</v>
      </c>
      <c r="F17" s="200"/>
    </row>
    <row r="18" spans="1:6" s="152" customFormat="1" ht="36" customHeight="1">
      <c r="A18" s="149" t="s">
        <v>200</v>
      </c>
      <c r="B18" s="150" t="s">
        <v>265</v>
      </c>
      <c r="C18" s="201">
        <v>39400</v>
      </c>
      <c r="D18" s="201"/>
      <c r="E18" s="200">
        <v>39400</v>
      </c>
      <c r="F18" s="200"/>
    </row>
    <row r="19" spans="1:6" ht="26.25" customHeight="1">
      <c r="A19" s="149" t="s">
        <v>203</v>
      </c>
      <c r="B19" s="151" t="s">
        <v>266</v>
      </c>
      <c r="C19" s="200">
        <v>268120</v>
      </c>
      <c r="D19" s="200"/>
      <c r="E19" s="200">
        <v>268120</v>
      </c>
      <c r="F19" s="200"/>
    </row>
    <row r="20" spans="1:6" ht="60.75" customHeight="1">
      <c r="A20" s="149" t="s">
        <v>206</v>
      </c>
      <c r="B20" s="150" t="s">
        <v>267</v>
      </c>
      <c r="C20" s="200">
        <v>3200</v>
      </c>
      <c r="D20" s="200"/>
      <c r="E20" s="200">
        <v>3200</v>
      </c>
      <c r="F20" s="200"/>
    </row>
    <row r="21" spans="1:6" ht="25.5" customHeight="1">
      <c r="A21" s="574" t="s">
        <v>153</v>
      </c>
      <c r="B21" s="574"/>
      <c r="C21" s="199">
        <f>SUM(C16:C20)</f>
        <v>1934220</v>
      </c>
      <c r="D21" s="199"/>
      <c r="E21" s="199">
        <f>SUM(E16:E20)</f>
        <v>1934220</v>
      </c>
      <c r="F21" s="199"/>
    </row>
    <row r="22" spans="1:6" ht="30" customHeight="1" hidden="1">
      <c r="A22" s="575" t="s">
        <v>268</v>
      </c>
      <c r="B22" s="575"/>
      <c r="C22" s="575"/>
      <c r="D22" s="575"/>
      <c r="E22" s="575"/>
      <c r="F22" s="575"/>
    </row>
  </sheetData>
  <mergeCells count="10">
    <mergeCell ref="A1:D4"/>
    <mergeCell ref="A5:F5"/>
    <mergeCell ref="A21:B21"/>
    <mergeCell ref="A22:F22"/>
    <mergeCell ref="A6:F6"/>
    <mergeCell ref="A7:F7"/>
    <mergeCell ref="A8:A9"/>
    <mergeCell ref="B8:B9"/>
    <mergeCell ref="C8:D8"/>
    <mergeCell ref="E8:F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D2" sqref="D2:D4"/>
    </sheetView>
  </sheetViews>
  <sheetFormatPr defaultColWidth="9.140625" defaultRowHeight="12.75"/>
  <cols>
    <col min="1" max="1" width="3.8515625" style="0" customWidth="1"/>
    <col min="2" max="2" width="11.00390625" style="0" customWidth="1"/>
    <col min="3" max="3" width="62.421875" style="0" customWidth="1"/>
    <col min="4" max="4" width="20.00390625" style="0" customWidth="1"/>
  </cols>
  <sheetData>
    <row r="1" spans="3:4" ht="12.75" customHeight="1">
      <c r="C1" s="101"/>
      <c r="D1" s="316" t="s">
        <v>590</v>
      </c>
    </row>
    <row r="2" spans="3:4" ht="12.75" customHeight="1">
      <c r="C2" s="101"/>
      <c r="D2" s="317" t="s">
        <v>648</v>
      </c>
    </row>
    <row r="3" spans="3:4" ht="12.75" customHeight="1">
      <c r="C3" s="101"/>
      <c r="D3" s="317" t="s">
        <v>159</v>
      </c>
    </row>
    <row r="4" spans="3:4" ht="12.75" customHeight="1">
      <c r="C4" s="101"/>
      <c r="D4" s="317" t="s">
        <v>649</v>
      </c>
    </row>
    <row r="6" spans="1:4" ht="38.25" customHeight="1">
      <c r="A6" s="517" t="s">
        <v>553</v>
      </c>
      <c r="B6" s="517"/>
      <c r="C6" s="517"/>
      <c r="D6" s="517"/>
    </row>
    <row r="7" spans="1:4" ht="12.75">
      <c r="A7" s="407" t="s">
        <v>252</v>
      </c>
      <c r="B7" s="416"/>
      <c r="C7" s="417"/>
      <c r="D7" s="418"/>
    </row>
    <row r="8" spans="1:4" ht="12.75">
      <c r="A8" s="419" t="s">
        <v>253</v>
      </c>
      <c r="B8" s="410"/>
      <c r="C8" s="420"/>
      <c r="D8" s="409"/>
    </row>
    <row r="9" spans="1:3" ht="20.25" customHeight="1">
      <c r="A9" s="381" t="s">
        <v>626</v>
      </c>
      <c r="C9" s="4"/>
    </row>
    <row r="10" spans="1:4" s="184" customFormat="1" ht="28.5" customHeight="1">
      <c r="A10" s="181" t="s">
        <v>148</v>
      </c>
      <c r="B10" s="378" t="s">
        <v>558</v>
      </c>
      <c r="C10" s="182" t="s">
        <v>254</v>
      </c>
      <c r="D10" s="183" t="s">
        <v>151</v>
      </c>
    </row>
    <row r="11" spans="1:4" s="185" customFormat="1" ht="17.25" customHeight="1">
      <c r="A11" s="186" t="s">
        <v>255</v>
      </c>
      <c r="B11" s="583" t="s">
        <v>257</v>
      </c>
      <c r="C11" s="584"/>
      <c r="D11" s="187">
        <f>SUM(D12:D13)</f>
        <v>170000</v>
      </c>
    </row>
    <row r="12" spans="1:4" ht="17.25" customHeight="1">
      <c r="A12" s="188">
        <v>1</v>
      </c>
      <c r="B12" s="379" t="s">
        <v>17</v>
      </c>
      <c r="C12" s="189" t="s">
        <v>18</v>
      </c>
      <c r="D12" s="93">
        <v>170000</v>
      </c>
    </row>
    <row r="13" spans="1:4" ht="17.25" customHeight="1">
      <c r="A13" s="188">
        <v>2</v>
      </c>
      <c r="B13" s="379" t="s">
        <v>23</v>
      </c>
      <c r="C13" s="189" t="s">
        <v>24</v>
      </c>
      <c r="D13" s="93"/>
    </row>
    <row r="14" spans="1:4" s="185" customFormat="1" ht="17.25" customHeight="1">
      <c r="A14" s="186" t="s">
        <v>256</v>
      </c>
      <c r="B14" s="583" t="s">
        <v>160</v>
      </c>
      <c r="C14" s="584"/>
      <c r="D14" s="187">
        <f>D15+D21</f>
        <v>170000</v>
      </c>
    </row>
    <row r="15" spans="1:4" ht="17.25" customHeight="1">
      <c r="A15" s="188">
        <v>1</v>
      </c>
      <c r="B15" s="581" t="s">
        <v>258</v>
      </c>
      <c r="C15" s="582"/>
      <c r="D15" s="93">
        <f>D16+D17+D18+D19+D20</f>
        <v>155000</v>
      </c>
    </row>
    <row r="16" spans="1:4" s="193" customFormat="1" ht="42.75" customHeight="1">
      <c r="A16" s="190"/>
      <c r="B16" s="380" t="s">
        <v>559</v>
      </c>
      <c r="C16" s="191" t="s">
        <v>563</v>
      </c>
      <c r="D16" s="192">
        <v>20000</v>
      </c>
    </row>
    <row r="17" spans="1:4" s="193" customFormat="1" ht="26.25" customHeight="1">
      <c r="A17" s="190"/>
      <c r="B17" s="380" t="s">
        <v>560</v>
      </c>
      <c r="C17" s="191" t="s">
        <v>564</v>
      </c>
      <c r="D17" s="192">
        <v>38500</v>
      </c>
    </row>
    <row r="18" spans="1:4" s="193" customFormat="1" ht="18" customHeight="1">
      <c r="A18" s="190"/>
      <c r="B18" s="380" t="s">
        <v>271</v>
      </c>
      <c r="C18" s="191" t="s">
        <v>333</v>
      </c>
      <c r="D18" s="192">
        <v>2500</v>
      </c>
    </row>
    <row r="19" spans="1:4" s="193" customFormat="1" ht="17.25" customHeight="1">
      <c r="A19" s="190"/>
      <c r="B19" s="380" t="s">
        <v>272</v>
      </c>
      <c r="C19" s="191" t="s">
        <v>303</v>
      </c>
      <c r="D19" s="194">
        <v>27000</v>
      </c>
    </row>
    <row r="20" spans="1:4" s="193" customFormat="1" ht="42" customHeight="1">
      <c r="A20" s="190"/>
      <c r="B20" s="380" t="s">
        <v>561</v>
      </c>
      <c r="C20" s="191" t="s">
        <v>565</v>
      </c>
      <c r="D20" s="194">
        <v>67000</v>
      </c>
    </row>
    <row r="21" spans="1:4" ht="17.25" customHeight="1">
      <c r="A21" s="188">
        <v>2</v>
      </c>
      <c r="B21" s="581" t="s">
        <v>94</v>
      </c>
      <c r="C21" s="582"/>
      <c r="D21" s="195">
        <f>D22</f>
        <v>15000</v>
      </c>
    </row>
    <row r="22" spans="1:4" s="193" customFormat="1" ht="17.25" customHeight="1">
      <c r="A22" s="190"/>
      <c r="B22" s="380" t="s">
        <v>562</v>
      </c>
      <c r="C22" s="191" t="s">
        <v>568</v>
      </c>
      <c r="D22" s="194">
        <v>15000</v>
      </c>
    </row>
    <row r="24" s="381" customFormat="1" ht="13.5" customHeight="1">
      <c r="A24" s="381" t="s">
        <v>598</v>
      </c>
    </row>
    <row r="25" spans="1:4" s="425" customFormat="1" ht="12.75">
      <c r="A25" s="426" t="s">
        <v>194</v>
      </c>
      <c r="B25" s="427" t="s">
        <v>94</v>
      </c>
      <c r="C25" s="427"/>
      <c r="D25" s="424">
        <f>D26</f>
        <v>15000</v>
      </c>
    </row>
    <row r="26" spans="1:4" s="431" customFormat="1" ht="27.75" customHeight="1">
      <c r="A26" s="440" t="s">
        <v>601</v>
      </c>
      <c r="B26" s="585" t="s">
        <v>599</v>
      </c>
      <c r="C26" s="585"/>
      <c r="D26" s="441">
        <v>15000</v>
      </c>
    </row>
    <row r="27" spans="1:4" s="425" customFormat="1" ht="12.75">
      <c r="A27" s="426" t="s">
        <v>197</v>
      </c>
      <c r="B27" s="427" t="s">
        <v>258</v>
      </c>
      <c r="C27" s="427"/>
      <c r="D27" s="424">
        <f>D28+D29+D35+D38+D39+D40+D41+D42+D43</f>
        <v>155000</v>
      </c>
    </row>
    <row r="28" spans="1:4" s="431" customFormat="1" ht="12.75">
      <c r="A28" s="428" t="s">
        <v>602</v>
      </c>
      <c r="B28" s="429" t="s">
        <v>600</v>
      </c>
      <c r="C28" s="429"/>
      <c r="D28" s="430">
        <v>20000</v>
      </c>
    </row>
    <row r="29" spans="1:4" s="431" customFormat="1" ht="24" customHeight="1">
      <c r="A29" s="432" t="s">
        <v>603</v>
      </c>
      <c r="B29" s="579" t="s">
        <v>604</v>
      </c>
      <c r="C29" s="580"/>
      <c r="D29" s="433">
        <f>SUM(D30:D34)</f>
        <v>38500</v>
      </c>
    </row>
    <row r="30" spans="1:4" s="406" customFormat="1" ht="12.75">
      <c r="A30" s="413"/>
      <c r="B30" s="411"/>
      <c r="C30" s="408" t="s">
        <v>605</v>
      </c>
      <c r="D30" s="414">
        <v>5000</v>
      </c>
    </row>
    <row r="31" spans="1:4" s="406" customFormat="1" ht="12.75">
      <c r="A31" s="413"/>
      <c r="B31" s="411"/>
      <c r="C31" s="408" t="s">
        <v>606</v>
      </c>
      <c r="D31" s="414">
        <v>5000</v>
      </c>
    </row>
    <row r="32" spans="1:4" s="406" customFormat="1" ht="12.75">
      <c r="A32" s="413"/>
      <c r="B32" s="411"/>
      <c r="C32" s="408" t="s">
        <v>607</v>
      </c>
      <c r="D32" s="414">
        <v>4500</v>
      </c>
    </row>
    <row r="33" spans="1:4" s="406" customFormat="1" ht="12.75">
      <c r="A33" s="413"/>
      <c r="B33" s="411"/>
      <c r="C33" s="408" t="s">
        <v>608</v>
      </c>
      <c r="D33" s="414">
        <v>4000</v>
      </c>
    </row>
    <row r="34" spans="1:4" s="406" customFormat="1" ht="12.75">
      <c r="A34" s="413"/>
      <c r="B34" s="411"/>
      <c r="C34" s="412" t="s">
        <v>609</v>
      </c>
      <c r="D34" s="415">
        <v>20000</v>
      </c>
    </row>
    <row r="35" spans="1:4" s="431" customFormat="1" ht="12.75">
      <c r="A35" s="432" t="s">
        <v>610</v>
      </c>
      <c r="B35" s="434" t="s">
        <v>611</v>
      </c>
      <c r="C35" s="435"/>
      <c r="D35" s="433">
        <f>SUM(D36:D37)</f>
        <v>17000</v>
      </c>
    </row>
    <row r="36" spans="1:4" s="406" customFormat="1" ht="12.75">
      <c r="A36" s="413"/>
      <c r="B36" s="411"/>
      <c r="C36" s="408" t="s">
        <v>612</v>
      </c>
      <c r="D36" s="414">
        <v>10000</v>
      </c>
    </row>
    <row r="37" spans="1:4" s="406" customFormat="1" ht="12.75">
      <c r="A37" s="413"/>
      <c r="B37" s="411"/>
      <c r="C37" s="412" t="s">
        <v>613</v>
      </c>
      <c r="D37" s="415">
        <v>7000</v>
      </c>
    </row>
    <row r="38" spans="1:4" s="431" customFormat="1" ht="12.75">
      <c r="A38" s="432" t="s">
        <v>614</v>
      </c>
      <c r="B38" s="434" t="s">
        <v>615</v>
      </c>
      <c r="C38" s="434"/>
      <c r="D38" s="436">
        <v>5000</v>
      </c>
    </row>
    <row r="39" spans="1:4" s="431" customFormat="1" ht="12.75">
      <c r="A39" s="432" t="s">
        <v>616</v>
      </c>
      <c r="B39" s="434" t="s">
        <v>617</v>
      </c>
      <c r="C39" s="434"/>
      <c r="D39" s="436">
        <v>2000</v>
      </c>
    </row>
    <row r="40" spans="1:4" s="431" customFormat="1" ht="12.75">
      <c r="A40" s="432" t="s">
        <v>618</v>
      </c>
      <c r="B40" s="434" t="s">
        <v>619</v>
      </c>
      <c r="C40" s="434"/>
      <c r="D40" s="436">
        <v>2500</v>
      </c>
    </row>
    <row r="41" spans="1:4" s="431" customFormat="1" ht="12.75">
      <c r="A41" s="432" t="s">
        <v>620</v>
      </c>
      <c r="B41" s="434" t="s">
        <v>621</v>
      </c>
      <c r="C41" s="434"/>
      <c r="D41" s="436">
        <v>10000</v>
      </c>
    </row>
    <row r="42" spans="1:4" s="431" customFormat="1" ht="12.75">
      <c r="A42" s="432" t="s">
        <v>622</v>
      </c>
      <c r="B42" s="434" t="s">
        <v>623</v>
      </c>
      <c r="C42" s="434"/>
      <c r="D42" s="436">
        <v>10000</v>
      </c>
    </row>
    <row r="43" spans="1:4" s="431" customFormat="1" ht="12.75">
      <c r="A43" s="437" t="s">
        <v>624</v>
      </c>
      <c r="B43" s="438" t="s">
        <v>625</v>
      </c>
      <c r="C43" s="438"/>
      <c r="D43" s="439">
        <v>50000</v>
      </c>
    </row>
    <row r="44" spans="1:4" s="425" customFormat="1" ht="12.75">
      <c r="A44" s="421"/>
      <c r="B44" s="422"/>
      <c r="C44" s="423" t="s">
        <v>520</v>
      </c>
      <c r="D44" s="424">
        <f>D27+D25</f>
        <v>170000</v>
      </c>
    </row>
  </sheetData>
  <mergeCells count="7">
    <mergeCell ref="B29:C29"/>
    <mergeCell ref="B15:C15"/>
    <mergeCell ref="B21:C21"/>
    <mergeCell ref="A6:D6"/>
    <mergeCell ref="B11:C11"/>
    <mergeCell ref="B14:C14"/>
    <mergeCell ref="B26:C2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F7" sqref="F7"/>
    </sheetView>
  </sheetViews>
  <sheetFormatPr defaultColWidth="9.140625" defaultRowHeight="12.75"/>
  <cols>
    <col min="1" max="1" width="3.8515625" style="0" customWidth="1"/>
    <col min="2" max="2" width="11.00390625" style="0" customWidth="1"/>
    <col min="3" max="3" width="65.140625" style="0" customWidth="1"/>
    <col min="4" max="4" width="17.140625" style="0" customWidth="1"/>
  </cols>
  <sheetData>
    <row r="1" spans="3:4" ht="12" customHeight="1">
      <c r="C1" s="101"/>
      <c r="D1" s="316" t="s">
        <v>592</v>
      </c>
    </row>
    <row r="2" spans="3:4" ht="12" customHeight="1">
      <c r="C2" s="101"/>
      <c r="D2" s="317" t="s">
        <v>648</v>
      </c>
    </row>
    <row r="3" spans="3:4" ht="12" customHeight="1">
      <c r="C3" s="101"/>
      <c r="D3" s="317" t="s">
        <v>159</v>
      </c>
    </row>
    <row r="4" spans="3:4" ht="12" customHeight="1">
      <c r="C4" s="101"/>
      <c r="D4" s="317" t="s">
        <v>649</v>
      </c>
    </row>
    <row r="5" ht="7.5" customHeight="1"/>
    <row r="6" spans="1:4" ht="34.5" customHeight="1">
      <c r="A6" s="517" t="s">
        <v>552</v>
      </c>
      <c r="B6" s="517"/>
      <c r="C6" s="517"/>
      <c r="D6" s="517"/>
    </row>
    <row r="7" spans="1:4" ht="12.75">
      <c r="A7" s="407" t="s">
        <v>566</v>
      </c>
      <c r="B7" s="416"/>
      <c r="C7" s="417"/>
      <c r="D7" s="418"/>
    </row>
    <row r="8" spans="1:4" ht="12.75">
      <c r="A8" s="419" t="s">
        <v>567</v>
      </c>
      <c r="B8" s="410"/>
      <c r="C8" s="420"/>
      <c r="D8" s="409"/>
    </row>
    <row r="9" spans="1:3" ht="24" customHeight="1">
      <c r="A9" s="381" t="s">
        <v>626</v>
      </c>
      <c r="C9" s="4"/>
    </row>
    <row r="10" spans="1:4" s="184" customFormat="1" ht="28.5" customHeight="1">
      <c r="A10" s="181" t="s">
        <v>148</v>
      </c>
      <c r="B10" s="378"/>
      <c r="C10" s="182" t="s">
        <v>254</v>
      </c>
      <c r="D10" s="183" t="s">
        <v>151</v>
      </c>
    </row>
    <row r="11" spans="1:4" s="185" customFormat="1" ht="17.25" customHeight="1">
      <c r="A11" s="186" t="s">
        <v>255</v>
      </c>
      <c r="B11" s="583" t="s">
        <v>257</v>
      </c>
      <c r="C11" s="584"/>
      <c r="D11" s="187">
        <f>D12+D15+D16</f>
        <v>350000</v>
      </c>
    </row>
    <row r="12" spans="1:4" ht="12.75" customHeight="1">
      <c r="A12" s="188">
        <v>1</v>
      </c>
      <c r="B12" s="598" t="s">
        <v>581</v>
      </c>
      <c r="C12" s="599"/>
      <c r="D12" s="93">
        <f>SUM(D13:D14)</f>
        <v>350000</v>
      </c>
    </row>
    <row r="13" spans="1:4" s="193" customFormat="1" ht="12.75" customHeight="1">
      <c r="A13" s="190" t="s">
        <v>515</v>
      </c>
      <c r="B13" s="380" t="s">
        <v>19</v>
      </c>
      <c r="C13" s="383" t="s">
        <v>20</v>
      </c>
      <c r="D13" s="192">
        <v>340000</v>
      </c>
    </row>
    <row r="14" spans="1:4" s="193" customFormat="1" ht="12.75" customHeight="1">
      <c r="A14" s="190" t="s">
        <v>524</v>
      </c>
      <c r="B14" s="380" t="s">
        <v>48</v>
      </c>
      <c r="C14" s="383" t="s">
        <v>49</v>
      </c>
      <c r="D14" s="192">
        <v>10000</v>
      </c>
    </row>
    <row r="15" spans="1:4" ht="12.75" customHeight="1">
      <c r="A15" s="188">
        <v>2</v>
      </c>
      <c r="B15" s="600" t="s">
        <v>582</v>
      </c>
      <c r="C15" s="601"/>
      <c r="D15" s="93">
        <v>0</v>
      </c>
    </row>
    <row r="16" spans="1:4" ht="12.75" customHeight="1">
      <c r="A16" s="188">
        <v>3</v>
      </c>
      <c r="B16" s="600" t="s">
        <v>577</v>
      </c>
      <c r="C16" s="601"/>
      <c r="D16" s="93">
        <v>0</v>
      </c>
    </row>
    <row r="17" spans="1:4" s="185" customFormat="1" ht="17.25" customHeight="1">
      <c r="A17" s="186" t="s">
        <v>256</v>
      </c>
      <c r="B17" s="583" t="s">
        <v>160</v>
      </c>
      <c r="C17" s="584"/>
      <c r="D17" s="187">
        <f>D18+D24+D25+D28</f>
        <v>390000</v>
      </c>
    </row>
    <row r="18" spans="1:4" ht="16.5" customHeight="1">
      <c r="A18" s="188">
        <v>1</v>
      </c>
      <c r="B18" s="581" t="s">
        <v>569</v>
      </c>
      <c r="C18" s="582"/>
      <c r="D18" s="93">
        <f>SUM(D19:D23)</f>
        <v>240000</v>
      </c>
    </row>
    <row r="19" spans="1:4" s="193" customFormat="1" ht="16.5" customHeight="1">
      <c r="A19" s="190" t="s">
        <v>515</v>
      </c>
      <c r="B19" s="190">
        <v>4210</v>
      </c>
      <c r="C19" s="191" t="s">
        <v>333</v>
      </c>
      <c r="D19" s="192">
        <v>25000</v>
      </c>
    </row>
    <row r="20" spans="1:4" s="193" customFormat="1" ht="16.5" customHeight="1">
      <c r="A20" s="190" t="s">
        <v>524</v>
      </c>
      <c r="B20" s="190">
        <v>4270</v>
      </c>
      <c r="C20" s="191" t="s">
        <v>337</v>
      </c>
      <c r="D20" s="192">
        <v>30000</v>
      </c>
    </row>
    <row r="21" spans="1:4" s="193" customFormat="1" ht="16.5" customHeight="1">
      <c r="A21" s="190" t="s">
        <v>570</v>
      </c>
      <c r="B21" s="190">
        <v>4300</v>
      </c>
      <c r="C21" s="191" t="s">
        <v>571</v>
      </c>
      <c r="D21" s="192">
        <v>140000</v>
      </c>
    </row>
    <row r="22" spans="1:4" s="193" customFormat="1" ht="25.5" customHeight="1">
      <c r="A22" s="190" t="s">
        <v>528</v>
      </c>
      <c r="B22" s="190">
        <v>4740</v>
      </c>
      <c r="C22" s="191" t="s">
        <v>343</v>
      </c>
      <c r="D22" s="194">
        <v>10000</v>
      </c>
    </row>
    <row r="23" spans="1:4" s="193" customFormat="1" ht="16.5" customHeight="1">
      <c r="A23" s="190" t="s">
        <v>529</v>
      </c>
      <c r="B23" s="190">
        <v>4750</v>
      </c>
      <c r="C23" s="191" t="s">
        <v>344</v>
      </c>
      <c r="D23" s="194">
        <v>35000</v>
      </c>
    </row>
    <row r="24" spans="1:4" s="382" customFormat="1" ht="12" customHeight="1">
      <c r="A24" s="188">
        <v>2</v>
      </c>
      <c r="B24" s="596" t="s">
        <v>572</v>
      </c>
      <c r="C24" s="597"/>
      <c r="D24" s="195">
        <v>0</v>
      </c>
    </row>
    <row r="25" spans="1:4" s="382" customFormat="1" ht="14.25" customHeight="1">
      <c r="A25" s="188">
        <v>3</v>
      </c>
      <c r="B25" s="596" t="s">
        <v>573</v>
      </c>
      <c r="C25" s="597"/>
      <c r="D25" s="195">
        <f>D26</f>
        <v>80000</v>
      </c>
    </row>
    <row r="26" spans="1:4" s="193" customFormat="1" ht="14.25" customHeight="1">
      <c r="A26" s="190" t="s">
        <v>575</v>
      </c>
      <c r="B26" s="190">
        <v>6110</v>
      </c>
      <c r="C26" s="191" t="s">
        <v>574</v>
      </c>
      <c r="D26" s="594">
        <v>80000</v>
      </c>
    </row>
    <row r="27" spans="1:4" s="193" customFormat="1" ht="14.25" customHeight="1">
      <c r="A27" s="190" t="s">
        <v>576</v>
      </c>
      <c r="B27" s="190">
        <v>6120</v>
      </c>
      <c r="C27" s="191" t="s">
        <v>568</v>
      </c>
      <c r="D27" s="595"/>
    </row>
    <row r="28" spans="1:4" s="193" customFormat="1" ht="14.25" customHeight="1">
      <c r="A28" s="188">
        <v>4</v>
      </c>
      <c r="B28" s="596" t="s">
        <v>577</v>
      </c>
      <c r="C28" s="597"/>
      <c r="D28" s="195">
        <f>SUM(D29:D30)</f>
        <v>70000</v>
      </c>
    </row>
    <row r="29" spans="1:4" s="193" customFormat="1" ht="26.25" customHeight="1">
      <c r="A29" s="190" t="s">
        <v>578</v>
      </c>
      <c r="B29" s="190">
        <v>2960</v>
      </c>
      <c r="C29" s="191" t="s">
        <v>580</v>
      </c>
      <c r="D29" s="194">
        <v>35000</v>
      </c>
    </row>
    <row r="30" spans="1:4" s="193" customFormat="1" ht="26.25" customHeight="1">
      <c r="A30" s="190" t="s">
        <v>579</v>
      </c>
      <c r="B30" s="190">
        <v>2960</v>
      </c>
      <c r="C30" s="191" t="s">
        <v>634</v>
      </c>
      <c r="D30" s="194">
        <v>35000</v>
      </c>
    </row>
    <row r="32" spans="1:4" ht="12.75">
      <c r="A32" s="381" t="s">
        <v>598</v>
      </c>
      <c r="B32" s="381"/>
      <c r="C32" s="381"/>
      <c r="D32" s="381"/>
    </row>
    <row r="33" spans="1:4" ht="12.75">
      <c r="A33" s="426" t="s">
        <v>194</v>
      </c>
      <c r="B33" s="427" t="s">
        <v>94</v>
      </c>
      <c r="C33" s="427"/>
      <c r="D33" s="424">
        <f>D34</f>
        <v>80000</v>
      </c>
    </row>
    <row r="34" spans="1:4" s="444" customFormat="1" ht="26.25" customHeight="1">
      <c r="A34" s="442" t="s">
        <v>601</v>
      </c>
      <c r="B34" s="588" t="s">
        <v>627</v>
      </c>
      <c r="C34" s="588"/>
      <c r="D34" s="443">
        <v>80000</v>
      </c>
    </row>
    <row r="35" spans="1:4" ht="12.75">
      <c r="A35" s="426" t="s">
        <v>197</v>
      </c>
      <c r="B35" s="427" t="s">
        <v>258</v>
      </c>
      <c r="C35" s="427"/>
      <c r="D35" s="424">
        <f>SUM(D36:D40)</f>
        <v>240000</v>
      </c>
    </row>
    <row r="36" spans="1:4" s="444" customFormat="1" ht="12.75">
      <c r="A36" s="445" t="s">
        <v>602</v>
      </c>
      <c r="B36" s="446" t="s">
        <v>628</v>
      </c>
      <c r="C36" s="446"/>
      <c r="D36" s="447">
        <v>25000</v>
      </c>
    </row>
    <row r="37" spans="1:4" s="450" customFormat="1" ht="27" customHeight="1">
      <c r="A37" s="448" t="s">
        <v>603</v>
      </c>
      <c r="B37" s="589" t="s">
        <v>629</v>
      </c>
      <c r="C37" s="589"/>
      <c r="D37" s="449">
        <v>30000</v>
      </c>
    </row>
    <row r="38" spans="1:4" s="452" customFormat="1" ht="26.25" customHeight="1">
      <c r="A38" s="451" t="s">
        <v>630</v>
      </c>
      <c r="B38" s="590" t="s">
        <v>631</v>
      </c>
      <c r="C38" s="591"/>
      <c r="D38" s="453">
        <v>140000</v>
      </c>
    </row>
    <row r="39" spans="1:4" s="452" customFormat="1" ht="12.75">
      <c r="A39" s="451" t="s">
        <v>614</v>
      </c>
      <c r="B39" s="452" t="s">
        <v>632</v>
      </c>
      <c r="D39" s="453">
        <v>10000</v>
      </c>
    </row>
    <row r="40" spans="1:4" s="452" customFormat="1" ht="28.5" customHeight="1">
      <c r="A40" s="457" t="s">
        <v>616</v>
      </c>
      <c r="B40" s="592" t="s">
        <v>633</v>
      </c>
      <c r="C40" s="593"/>
      <c r="D40" s="458">
        <v>35000</v>
      </c>
    </row>
    <row r="41" spans="1:4" s="456" customFormat="1" ht="12.75">
      <c r="A41" s="426" t="s">
        <v>200</v>
      </c>
      <c r="B41" s="427" t="s">
        <v>577</v>
      </c>
      <c r="C41" s="427"/>
      <c r="D41" s="424">
        <f>SUM(D42:D43)</f>
        <v>70000</v>
      </c>
    </row>
    <row r="42" spans="1:4" s="452" customFormat="1" ht="28.5" customHeight="1">
      <c r="A42" s="461" t="s">
        <v>636</v>
      </c>
      <c r="B42" s="586" t="s">
        <v>635</v>
      </c>
      <c r="C42" s="587"/>
      <c r="D42" s="462">
        <v>35000</v>
      </c>
    </row>
    <row r="43" spans="1:4" s="454" customFormat="1" ht="28.5" customHeight="1">
      <c r="A43" s="457" t="s">
        <v>637</v>
      </c>
      <c r="B43" s="586" t="s">
        <v>635</v>
      </c>
      <c r="C43" s="587"/>
      <c r="D43" s="458">
        <v>35000</v>
      </c>
    </row>
    <row r="44" spans="1:4" s="455" customFormat="1" ht="12.75">
      <c r="A44" s="459"/>
      <c r="B44" s="427"/>
      <c r="C44" s="460" t="s">
        <v>520</v>
      </c>
      <c r="D44" s="424">
        <f>D41+D35+D33</f>
        <v>390000</v>
      </c>
    </row>
    <row r="45" s="455" customFormat="1" ht="12.75"/>
  </sheetData>
  <mergeCells count="17">
    <mergeCell ref="B28:C28"/>
    <mergeCell ref="B12:C12"/>
    <mergeCell ref="B15:C15"/>
    <mergeCell ref="B16:C16"/>
    <mergeCell ref="B18:C18"/>
    <mergeCell ref="B24:C24"/>
    <mergeCell ref="B25:C25"/>
    <mergeCell ref="D26:D27"/>
    <mergeCell ref="A6:D6"/>
    <mergeCell ref="B11:C11"/>
    <mergeCell ref="B17:C17"/>
    <mergeCell ref="B42:C42"/>
    <mergeCell ref="B43:C43"/>
    <mergeCell ref="B34:C34"/>
    <mergeCell ref="B37:C37"/>
    <mergeCell ref="B38:C38"/>
    <mergeCell ref="B40:C4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0"/>
  <sheetViews>
    <sheetView workbookViewId="0" topLeftCell="A1">
      <pane ySplit="3" topLeftCell="BM4" activePane="bottomLeft" state="frozen"/>
      <selection pane="topLeft" activeCell="A1" sqref="A1"/>
      <selection pane="bottomLeft" activeCell="U32" sqref="U32"/>
    </sheetView>
  </sheetViews>
  <sheetFormatPr defaultColWidth="9.140625" defaultRowHeight="12.75"/>
  <cols>
    <col min="1" max="1" width="4.7109375" style="206" customWidth="1"/>
    <col min="2" max="2" width="6.28125" style="206" customWidth="1"/>
    <col min="3" max="3" width="6.57421875" style="206" customWidth="1"/>
    <col min="4" max="4" width="47.421875" style="207" customWidth="1"/>
    <col min="5" max="5" width="14.28125" style="208" customWidth="1"/>
    <col min="6" max="6" width="8.28125" style="209" hidden="1" customWidth="1"/>
    <col min="7" max="7" width="7.00390625" style="210" hidden="1" customWidth="1"/>
    <col min="8" max="18" width="12.28125" style="208" hidden="1" customWidth="1"/>
    <col min="19" max="24" width="14.28125" style="208" customWidth="1"/>
    <col min="25" max="16384" width="9.140625" style="208" customWidth="1"/>
  </cols>
  <sheetData>
    <row r="1" spans="1:24" ht="11.25">
      <c r="A1" s="211" t="s">
        <v>171</v>
      </c>
      <c r="B1" s="211" t="s">
        <v>172</v>
      </c>
      <c r="C1" s="211" t="s">
        <v>270</v>
      </c>
      <c r="D1" s="212" t="s">
        <v>254</v>
      </c>
      <c r="E1" s="213" t="s">
        <v>192</v>
      </c>
      <c r="S1" s="213" t="s">
        <v>447</v>
      </c>
      <c r="T1" s="213" t="s">
        <v>347</v>
      </c>
      <c r="U1" s="213" t="s">
        <v>448</v>
      </c>
      <c r="V1" s="213" t="s">
        <v>346</v>
      </c>
      <c r="W1" s="213" t="s">
        <v>449</v>
      </c>
      <c r="X1" s="213" t="s">
        <v>450</v>
      </c>
    </row>
    <row r="2" spans="1:24" s="222" customFormat="1" ht="10.5">
      <c r="A2" s="216"/>
      <c r="B2" s="217" t="s">
        <v>113</v>
      </c>
      <c r="C2" s="217"/>
      <c r="D2" s="218" t="s">
        <v>71</v>
      </c>
      <c r="E2" s="219">
        <f>SUM(E4:E40)</f>
        <v>0</v>
      </c>
      <c r="F2" s="220"/>
      <c r="G2" s="221"/>
      <c r="I2" s="222" t="s">
        <v>345</v>
      </c>
      <c r="J2" s="222" t="s">
        <v>346</v>
      </c>
      <c r="K2" s="222" t="s">
        <v>347</v>
      </c>
      <c r="S2" s="219">
        <f aca="true" t="shared" si="0" ref="S2:X2">SUM(S4:S40)</f>
        <v>0</v>
      </c>
      <c r="T2" s="219">
        <f t="shared" si="0"/>
        <v>0</v>
      </c>
      <c r="U2" s="219">
        <f t="shared" si="0"/>
        <v>0</v>
      </c>
      <c r="V2" s="219">
        <f t="shared" si="0"/>
        <v>0</v>
      </c>
      <c r="W2" s="219">
        <f t="shared" si="0"/>
        <v>0</v>
      </c>
      <c r="X2" s="219">
        <f t="shared" si="0"/>
        <v>0</v>
      </c>
    </row>
    <row r="3" spans="1:24" ht="33.75" hidden="1">
      <c r="A3" s="223"/>
      <c r="B3" s="223"/>
      <c r="C3" s="223" t="s">
        <v>348</v>
      </c>
      <c r="D3" s="224" t="s">
        <v>416</v>
      </c>
      <c r="E3" s="225"/>
      <c r="F3" s="262" t="s">
        <v>348</v>
      </c>
      <c r="S3" s="225"/>
      <c r="T3" s="225"/>
      <c r="U3" s="225"/>
      <c r="V3" s="225"/>
      <c r="W3" s="225"/>
      <c r="X3" s="225"/>
    </row>
    <row r="4" spans="1:24" ht="22.5">
      <c r="A4" s="223"/>
      <c r="B4" s="223"/>
      <c r="C4" s="223" t="s">
        <v>349</v>
      </c>
      <c r="D4" s="224" t="s">
        <v>417</v>
      </c>
      <c r="E4" s="225">
        <f>SUM(S4:X4)</f>
        <v>0</v>
      </c>
      <c r="F4" s="262" t="s">
        <v>349</v>
      </c>
      <c r="S4" s="225"/>
      <c r="T4" s="225"/>
      <c r="U4" s="225"/>
      <c r="V4" s="225"/>
      <c r="W4" s="225"/>
      <c r="X4" s="225"/>
    </row>
    <row r="5" spans="1:24" ht="22.5" hidden="1">
      <c r="A5" s="223"/>
      <c r="B5" s="223"/>
      <c r="C5" s="223" t="s">
        <v>350</v>
      </c>
      <c r="D5" s="224" t="s">
        <v>418</v>
      </c>
      <c r="E5" s="225"/>
      <c r="F5" s="262" t="s">
        <v>350</v>
      </c>
      <c r="S5" s="225"/>
      <c r="T5" s="225"/>
      <c r="U5" s="225"/>
      <c r="V5" s="225"/>
      <c r="W5" s="225"/>
      <c r="X5" s="225"/>
    </row>
    <row r="6" spans="1:24" ht="11.25">
      <c r="A6" s="223"/>
      <c r="B6" s="223"/>
      <c r="C6" s="223" t="s">
        <v>277</v>
      </c>
      <c r="D6" s="224" t="s">
        <v>326</v>
      </c>
      <c r="E6" s="225">
        <f>SUM(S6:X6)</f>
        <v>0</v>
      </c>
      <c r="F6" s="262" t="s">
        <v>277</v>
      </c>
      <c r="G6" s="260"/>
      <c r="I6" s="208">
        <f>'[1]ZSE-M'!E4</f>
        <v>3000</v>
      </c>
      <c r="J6" s="208">
        <f>'[1]ZSS'!E4</f>
        <v>102010</v>
      </c>
      <c r="K6" s="208">
        <f>'[1]ZSE'!E3</f>
        <v>1200</v>
      </c>
      <c r="S6" s="225"/>
      <c r="T6" s="225"/>
      <c r="U6" s="225"/>
      <c r="V6" s="225"/>
      <c r="W6" s="225"/>
      <c r="X6" s="225"/>
    </row>
    <row r="7" spans="1:24" ht="11.25">
      <c r="A7" s="223"/>
      <c r="B7" s="223"/>
      <c r="C7" s="223" t="s">
        <v>332</v>
      </c>
      <c r="D7" s="224" t="s">
        <v>415</v>
      </c>
      <c r="E7" s="225">
        <f aca="true" t="shared" si="1" ref="E7:E42">SUM(S7:X7)</f>
        <v>0</v>
      </c>
      <c r="F7" s="262" t="s">
        <v>332</v>
      </c>
      <c r="I7" s="208">
        <f>'[1]ZSE-M'!E5</f>
        <v>0</v>
      </c>
      <c r="J7" s="208">
        <f>'[1]ZSS'!E5</f>
        <v>0</v>
      </c>
      <c r="S7" s="225"/>
      <c r="T7" s="225"/>
      <c r="U7" s="225"/>
      <c r="V7" s="225"/>
      <c r="W7" s="225"/>
      <c r="X7" s="225"/>
    </row>
    <row r="8" spans="1:24" ht="11.25">
      <c r="A8" s="223"/>
      <c r="B8" s="223"/>
      <c r="C8" s="223" t="s">
        <v>279</v>
      </c>
      <c r="D8" s="224" t="s">
        <v>327</v>
      </c>
      <c r="E8" s="225">
        <f t="shared" si="1"/>
        <v>0</v>
      </c>
      <c r="F8" s="262" t="s">
        <v>279</v>
      </c>
      <c r="G8" s="260"/>
      <c r="I8" s="208">
        <f>'[1]ZSE-M'!E6</f>
        <v>1193925</v>
      </c>
      <c r="J8" s="208">
        <f>'[1]ZSS'!E6</f>
        <v>1597123</v>
      </c>
      <c r="K8" s="208">
        <f>'[1]ZSE'!E4</f>
        <v>1516857</v>
      </c>
      <c r="S8" s="225"/>
      <c r="T8" s="225"/>
      <c r="U8" s="225"/>
      <c r="V8" s="225"/>
      <c r="W8" s="225"/>
      <c r="X8" s="225"/>
    </row>
    <row r="9" spans="1:24" ht="11.25">
      <c r="A9" s="223"/>
      <c r="B9" s="223"/>
      <c r="C9" s="223" t="s">
        <v>280</v>
      </c>
      <c r="D9" s="224" t="s">
        <v>328</v>
      </c>
      <c r="E9" s="225">
        <f t="shared" si="1"/>
        <v>0</v>
      </c>
      <c r="F9" s="262" t="s">
        <v>280</v>
      </c>
      <c r="G9" s="260"/>
      <c r="I9" s="208">
        <f>'[1]ZSE-M'!E7</f>
        <v>89500</v>
      </c>
      <c r="J9" s="208">
        <f>'[1]ZSS'!E7</f>
        <v>124178</v>
      </c>
      <c r="K9" s="208">
        <f>'[1]ZSE'!E5</f>
        <v>115264</v>
      </c>
      <c r="S9" s="225"/>
      <c r="T9" s="225"/>
      <c r="U9" s="225"/>
      <c r="V9" s="225"/>
      <c r="W9" s="225"/>
      <c r="X9" s="225"/>
    </row>
    <row r="10" spans="1:24" ht="11.25">
      <c r="A10" s="223"/>
      <c r="B10" s="223"/>
      <c r="C10" s="223" t="s">
        <v>281</v>
      </c>
      <c r="D10" s="224" t="s">
        <v>329</v>
      </c>
      <c r="E10" s="225">
        <f t="shared" si="1"/>
        <v>0</v>
      </c>
      <c r="F10" s="262" t="s">
        <v>281</v>
      </c>
      <c r="G10" s="260"/>
      <c r="I10" s="208">
        <f>'[1]ZSE-M'!E8</f>
        <v>209000</v>
      </c>
      <c r="J10" s="208">
        <f>'[1]ZSS'!E8</f>
        <v>305775</v>
      </c>
      <c r="K10" s="208">
        <f>'[1]ZSE'!E6</f>
        <v>278000</v>
      </c>
      <c r="S10" s="225"/>
      <c r="T10" s="225"/>
      <c r="U10" s="225"/>
      <c r="V10" s="225"/>
      <c r="W10" s="225"/>
      <c r="X10" s="225"/>
    </row>
    <row r="11" spans="1:24" ht="11.25" hidden="1">
      <c r="A11" s="223"/>
      <c r="B11" s="223"/>
      <c r="C11" s="223" t="s">
        <v>351</v>
      </c>
      <c r="D11" s="224" t="s">
        <v>329</v>
      </c>
      <c r="E11" s="225">
        <f t="shared" si="1"/>
        <v>0</v>
      </c>
      <c r="F11" s="262" t="s">
        <v>351</v>
      </c>
      <c r="S11" s="225"/>
      <c r="T11" s="225"/>
      <c r="U11" s="225"/>
      <c r="V11" s="225"/>
      <c r="W11" s="225"/>
      <c r="X11" s="225"/>
    </row>
    <row r="12" spans="1:24" ht="11.25" hidden="1">
      <c r="A12" s="223"/>
      <c r="B12" s="223"/>
      <c r="C12" s="223" t="s">
        <v>352</v>
      </c>
      <c r="D12" s="224" t="s">
        <v>329</v>
      </c>
      <c r="E12" s="225">
        <f t="shared" si="1"/>
        <v>0</v>
      </c>
      <c r="F12" s="262" t="s">
        <v>352</v>
      </c>
      <c r="S12" s="225"/>
      <c r="T12" s="225"/>
      <c r="U12" s="225"/>
      <c r="V12" s="225"/>
      <c r="W12" s="225"/>
      <c r="X12" s="225"/>
    </row>
    <row r="13" spans="1:24" ht="11.25">
      <c r="A13" s="223"/>
      <c r="B13" s="223"/>
      <c r="C13" s="223" t="s">
        <v>282</v>
      </c>
      <c r="D13" s="224" t="s">
        <v>330</v>
      </c>
      <c r="E13" s="225">
        <f t="shared" si="1"/>
        <v>0</v>
      </c>
      <c r="F13" s="262" t="s">
        <v>282</v>
      </c>
      <c r="G13" s="260"/>
      <c r="I13" s="208">
        <f>'[1]ZSE-M'!E9</f>
        <v>29000</v>
      </c>
      <c r="J13" s="208">
        <f>'[1]ZSS'!E9</f>
        <v>42324</v>
      </c>
      <c r="K13" s="208">
        <f>'[1]ZSE'!E7</f>
        <v>39000</v>
      </c>
      <c r="S13" s="225"/>
      <c r="T13" s="225"/>
      <c r="U13" s="225"/>
      <c r="V13" s="225"/>
      <c r="W13" s="225"/>
      <c r="X13" s="225"/>
    </row>
    <row r="14" spans="1:24" ht="11.25" hidden="1">
      <c r="A14" s="223"/>
      <c r="B14" s="223"/>
      <c r="C14" s="223" t="s">
        <v>353</v>
      </c>
      <c r="D14" s="224" t="s">
        <v>330</v>
      </c>
      <c r="E14" s="225">
        <f t="shared" si="1"/>
        <v>0</v>
      </c>
      <c r="F14" s="262" t="s">
        <v>353</v>
      </c>
      <c r="S14" s="225"/>
      <c r="T14" s="225"/>
      <c r="U14" s="225"/>
      <c r="V14" s="225"/>
      <c r="W14" s="225"/>
      <c r="X14" s="225"/>
    </row>
    <row r="15" spans="1:24" ht="11.25" hidden="1">
      <c r="A15" s="223"/>
      <c r="B15" s="223"/>
      <c r="C15" s="223" t="s">
        <v>354</v>
      </c>
      <c r="D15" s="224" t="s">
        <v>330</v>
      </c>
      <c r="E15" s="225">
        <f t="shared" si="1"/>
        <v>0</v>
      </c>
      <c r="F15" s="262" t="s">
        <v>354</v>
      </c>
      <c r="S15" s="225"/>
      <c r="T15" s="225"/>
      <c r="U15" s="225"/>
      <c r="V15" s="225"/>
      <c r="W15" s="225"/>
      <c r="X15" s="225"/>
    </row>
    <row r="16" spans="1:24" ht="11.25" hidden="1">
      <c r="A16" s="223"/>
      <c r="B16" s="223"/>
      <c r="C16" s="223" t="s">
        <v>283</v>
      </c>
      <c r="D16" s="224" t="s">
        <v>387</v>
      </c>
      <c r="E16" s="225">
        <f t="shared" si="1"/>
        <v>0</v>
      </c>
      <c r="F16" s="262" t="s">
        <v>283</v>
      </c>
      <c r="S16" s="225"/>
      <c r="T16" s="225"/>
      <c r="U16" s="225"/>
      <c r="V16" s="225"/>
      <c r="W16" s="225"/>
      <c r="X16" s="225"/>
    </row>
    <row r="17" spans="1:24" ht="11.25">
      <c r="A17" s="223"/>
      <c r="B17" s="223"/>
      <c r="C17" s="223" t="s">
        <v>284</v>
      </c>
      <c r="D17" s="224" t="s">
        <v>388</v>
      </c>
      <c r="E17" s="225">
        <f t="shared" si="1"/>
        <v>0</v>
      </c>
      <c r="F17" s="262" t="s">
        <v>284</v>
      </c>
      <c r="G17" s="260"/>
      <c r="I17" s="208">
        <f>'[1]ZSE-M'!E10</f>
        <v>0</v>
      </c>
      <c r="J17" s="208">
        <f>'[1]ZSS'!E10</f>
        <v>5600</v>
      </c>
      <c r="K17" s="208">
        <f>'[1]ZSE'!E8</f>
        <v>4000</v>
      </c>
      <c r="S17" s="225"/>
      <c r="T17" s="225"/>
      <c r="U17" s="225"/>
      <c r="V17" s="225"/>
      <c r="W17" s="225"/>
      <c r="X17" s="225"/>
    </row>
    <row r="18" spans="1:24" ht="11.25" hidden="1">
      <c r="A18" s="223"/>
      <c r="B18" s="223"/>
      <c r="C18" s="223" t="s">
        <v>355</v>
      </c>
      <c r="D18" s="224" t="s">
        <v>388</v>
      </c>
      <c r="E18" s="225">
        <f t="shared" si="1"/>
        <v>0</v>
      </c>
      <c r="F18" s="262" t="s">
        <v>355</v>
      </c>
      <c r="S18" s="225"/>
      <c r="T18" s="225"/>
      <c r="U18" s="225"/>
      <c r="V18" s="225"/>
      <c r="W18" s="225"/>
      <c r="X18" s="225"/>
    </row>
    <row r="19" spans="1:24" ht="11.25" hidden="1">
      <c r="A19" s="223"/>
      <c r="B19" s="223"/>
      <c r="C19" s="223" t="s">
        <v>356</v>
      </c>
      <c r="D19" s="224" t="s">
        <v>388</v>
      </c>
      <c r="E19" s="225">
        <f t="shared" si="1"/>
        <v>0</v>
      </c>
      <c r="F19" s="262" t="s">
        <v>356</v>
      </c>
      <c r="S19" s="225"/>
      <c r="T19" s="225"/>
      <c r="U19" s="225"/>
      <c r="V19" s="225"/>
      <c r="W19" s="225"/>
      <c r="X19" s="225"/>
    </row>
    <row r="20" spans="1:24" ht="11.25">
      <c r="A20" s="223"/>
      <c r="B20" s="223"/>
      <c r="C20" s="223" t="s">
        <v>271</v>
      </c>
      <c r="D20" s="224" t="s">
        <v>333</v>
      </c>
      <c r="E20" s="225">
        <f t="shared" si="1"/>
        <v>0</v>
      </c>
      <c r="F20" s="262" t="s">
        <v>271</v>
      </c>
      <c r="G20" s="260"/>
      <c r="I20" s="208">
        <f>'[1]ZSE-M'!E11</f>
        <v>14000</v>
      </c>
      <c r="J20" s="208">
        <f>'[1]ZSS'!E11</f>
        <v>14697</v>
      </c>
      <c r="K20" s="208">
        <f>'[1]ZSE'!E9</f>
        <v>10000</v>
      </c>
      <c r="S20" s="225"/>
      <c r="T20" s="225"/>
      <c r="U20" s="225"/>
      <c r="V20" s="225"/>
      <c r="W20" s="225"/>
      <c r="X20" s="225"/>
    </row>
    <row r="21" spans="1:24" ht="11.25" hidden="1">
      <c r="A21" s="223"/>
      <c r="B21" s="223"/>
      <c r="C21" s="223" t="s">
        <v>357</v>
      </c>
      <c r="D21" s="224" t="s">
        <v>333</v>
      </c>
      <c r="E21" s="225">
        <f t="shared" si="1"/>
        <v>0</v>
      </c>
      <c r="F21" s="262" t="s">
        <v>357</v>
      </c>
      <c r="S21" s="225"/>
      <c r="T21" s="225"/>
      <c r="U21" s="225"/>
      <c r="V21" s="225"/>
      <c r="W21" s="225"/>
      <c r="X21" s="225"/>
    </row>
    <row r="22" spans="1:24" ht="11.25" hidden="1">
      <c r="A22" s="223"/>
      <c r="B22" s="223"/>
      <c r="C22" s="223" t="s">
        <v>358</v>
      </c>
      <c r="D22" s="224" t="s">
        <v>333</v>
      </c>
      <c r="E22" s="225">
        <f t="shared" si="1"/>
        <v>0</v>
      </c>
      <c r="F22" s="262" t="s">
        <v>358</v>
      </c>
      <c r="S22" s="225"/>
      <c r="T22" s="225"/>
      <c r="U22" s="225"/>
      <c r="V22" s="225"/>
      <c r="W22" s="225"/>
      <c r="X22" s="225"/>
    </row>
    <row r="23" spans="1:24" ht="11.25">
      <c r="A23" s="223"/>
      <c r="B23" s="223"/>
      <c r="C23" s="223" t="s">
        <v>334</v>
      </c>
      <c r="D23" s="224" t="s">
        <v>335</v>
      </c>
      <c r="E23" s="225">
        <f t="shared" si="1"/>
        <v>0</v>
      </c>
      <c r="F23" s="262" t="s">
        <v>334</v>
      </c>
      <c r="G23" s="260"/>
      <c r="I23" s="208">
        <f>'[1]ZSE-M'!E12</f>
        <v>0</v>
      </c>
      <c r="J23" s="208" t="e">
        <f>'[1]ZSS'!E12</f>
        <v>#REF!</v>
      </c>
      <c r="K23" s="208">
        <f>'[1]ZSE'!E10</f>
        <v>1000000</v>
      </c>
      <c r="S23" s="225"/>
      <c r="T23" s="225"/>
      <c r="U23" s="225"/>
      <c r="V23" s="225"/>
      <c r="W23" s="225"/>
      <c r="X23" s="225"/>
    </row>
    <row r="24" spans="1:24" ht="11.25">
      <c r="A24" s="223"/>
      <c r="B24" s="223"/>
      <c r="C24" s="223" t="s">
        <v>286</v>
      </c>
      <c r="D24" s="224" t="s">
        <v>336</v>
      </c>
      <c r="E24" s="225">
        <f t="shared" si="1"/>
        <v>0</v>
      </c>
      <c r="F24" s="262" t="s">
        <v>286</v>
      </c>
      <c r="G24" s="260"/>
      <c r="I24" s="208">
        <f>'[1]ZSE-M'!E13</f>
        <v>47960</v>
      </c>
      <c r="J24" s="208">
        <f>'[1]ZSS'!E13</f>
        <v>125000</v>
      </c>
      <c r="K24" s="208">
        <f>'[1]ZSE'!E11</f>
        <v>27129</v>
      </c>
      <c r="S24" s="225"/>
      <c r="T24" s="225"/>
      <c r="U24" s="225"/>
      <c r="V24" s="225"/>
      <c r="W24" s="225"/>
      <c r="X24" s="225"/>
    </row>
    <row r="25" spans="1:24" ht="11.25">
      <c r="A25" s="223"/>
      <c r="B25" s="223"/>
      <c r="C25" s="223" t="s">
        <v>287</v>
      </c>
      <c r="D25" s="224" t="s">
        <v>337</v>
      </c>
      <c r="E25" s="225">
        <f t="shared" si="1"/>
        <v>0</v>
      </c>
      <c r="F25" s="262" t="s">
        <v>287</v>
      </c>
      <c r="G25" s="260"/>
      <c r="I25" s="208">
        <f>'[1]ZSE-M'!E14</f>
        <v>0</v>
      </c>
      <c r="J25" s="208">
        <f>'[1]ZSS'!E14</f>
        <v>3800</v>
      </c>
      <c r="K25" s="208">
        <f>'[1]ZSE'!E12</f>
        <v>3000</v>
      </c>
      <c r="S25" s="225"/>
      <c r="T25" s="225"/>
      <c r="U25" s="225"/>
      <c r="V25" s="225"/>
      <c r="W25" s="225"/>
      <c r="X25" s="225"/>
    </row>
    <row r="26" spans="1:24" ht="11.25">
      <c r="A26" s="223"/>
      <c r="B26" s="223"/>
      <c r="C26" s="223" t="s">
        <v>314</v>
      </c>
      <c r="D26" s="224" t="s">
        <v>285</v>
      </c>
      <c r="E26" s="225">
        <f t="shared" si="1"/>
        <v>0</v>
      </c>
      <c r="F26" s="262" t="s">
        <v>314</v>
      </c>
      <c r="G26" s="260"/>
      <c r="I26" s="208">
        <f>'[1]ZSE-M'!E15</f>
        <v>1200</v>
      </c>
      <c r="J26" s="208">
        <f>'[1]ZSS'!E15</f>
        <v>5000</v>
      </c>
      <c r="K26" s="208">
        <f>'[1]ZSE'!E13</f>
        <v>500</v>
      </c>
      <c r="S26" s="225"/>
      <c r="T26" s="225"/>
      <c r="U26" s="225"/>
      <c r="V26" s="225"/>
      <c r="W26" s="225"/>
      <c r="X26" s="225"/>
    </row>
    <row r="27" spans="1:24" ht="11.25">
      <c r="A27" s="223"/>
      <c r="B27" s="223"/>
      <c r="C27" s="223" t="s">
        <v>272</v>
      </c>
      <c r="D27" s="224" t="s">
        <v>303</v>
      </c>
      <c r="E27" s="225">
        <f t="shared" si="1"/>
        <v>0</v>
      </c>
      <c r="F27" s="262" t="s">
        <v>272</v>
      </c>
      <c r="G27" s="260"/>
      <c r="I27" s="208">
        <f>'[1]ZSE-M'!E16</f>
        <v>14000</v>
      </c>
      <c r="J27" s="208">
        <f>'[1]ZSS'!E16</f>
        <v>13000</v>
      </c>
      <c r="K27" s="208">
        <f>'[1]ZSE'!E14</f>
        <v>7000</v>
      </c>
      <c r="S27" s="225"/>
      <c r="T27" s="225"/>
      <c r="U27" s="225"/>
      <c r="V27" s="225"/>
      <c r="W27" s="225"/>
      <c r="X27" s="225"/>
    </row>
    <row r="28" spans="1:24" ht="11.25" hidden="1">
      <c r="A28" s="223"/>
      <c r="B28" s="223"/>
      <c r="C28" s="223" t="s">
        <v>359</v>
      </c>
      <c r="D28" s="224" t="s">
        <v>303</v>
      </c>
      <c r="E28" s="225">
        <f t="shared" si="1"/>
        <v>0</v>
      </c>
      <c r="F28" s="262" t="s">
        <v>359</v>
      </c>
      <c r="S28" s="225"/>
      <c r="T28" s="225"/>
      <c r="U28" s="225"/>
      <c r="V28" s="225"/>
      <c r="W28" s="225"/>
      <c r="X28" s="225"/>
    </row>
    <row r="29" spans="1:24" ht="11.25" hidden="1">
      <c r="A29" s="223"/>
      <c r="B29" s="223"/>
      <c r="C29" s="223" t="s">
        <v>360</v>
      </c>
      <c r="D29" s="224" t="s">
        <v>303</v>
      </c>
      <c r="E29" s="225">
        <f t="shared" si="1"/>
        <v>0</v>
      </c>
      <c r="F29" s="262" t="s">
        <v>360</v>
      </c>
      <c r="S29" s="225"/>
      <c r="T29" s="225"/>
      <c r="U29" s="225"/>
      <c r="V29" s="225"/>
      <c r="W29" s="225"/>
      <c r="X29" s="225"/>
    </row>
    <row r="30" spans="1:24" ht="11.25">
      <c r="A30" s="223"/>
      <c r="B30" s="223"/>
      <c r="C30" s="249" t="s">
        <v>288</v>
      </c>
      <c r="D30" s="224" t="s">
        <v>338</v>
      </c>
      <c r="E30" s="225">
        <f t="shared" si="1"/>
        <v>0</v>
      </c>
      <c r="F30" s="262" t="s">
        <v>288</v>
      </c>
      <c r="G30" s="260"/>
      <c r="I30" s="208">
        <f>'[1]ZSE-M'!E17</f>
        <v>1140</v>
      </c>
      <c r="J30" s="208">
        <f>'[1]ZSS'!E17</f>
        <v>2800</v>
      </c>
      <c r="K30" s="208">
        <f>'[1]ZSE'!E15</f>
        <v>1600</v>
      </c>
      <c r="S30" s="225"/>
      <c r="T30" s="225"/>
      <c r="U30" s="225"/>
      <c r="V30" s="225"/>
      <c r="W30" s="225"/>
      <c r="X30" s="225"/>
    </row>
    <row r="31" spans="1:24" ht="22.5">
      <c r="A31" s="223"/>
      <c r="B31" s="223"/>
      <c r="C31" s="241" t="s">
        <v>289</v>
      </c>
      <c r="D31" s="224" t="s">
        <v>339</v>
      </c>
      <c r="E31" s="225">
        <f t="shared" si="1"/>
        <v>0</v>
      </c>
      <c r="F31" s="267" t="s">
        <v>289</v>
      </c>
      <c r="I31" s="208">
        <f>'[1]ZSE-M'!E18</f>
        <v>500</v>
      </c>
      <c r="J31" s="208">
        <f>'[1]ZSS'!E18</f>
        <v>1200</v>
      </c>
      <c r="S31" s="225"/>
      <c r="T31" s="225"/>
      <c r="U31" s="225"/>
      <c r="V31" s="225"/>
      <c r="W31" s="225"/>
      <c r="X31" s="225"/>
    </row>
    <row r="32" spans="1:24" ht="22.5">
      <c r="A32" s="223"/>
      <c r="B32" s="223"/>
      <c r="C32" s="241" t="s">
        <v>290</v>
      </c>
      <c r="D32" s="224" t="s">
        <v>340</v>
      </c>
      <c r="E32" s="225">
        <f t="shared" si="1"/>
        <v>0</v>
      </c>
      <c r="F32" s="267" t="s">
        <v>290</v>
      </c>
      <c r="G32" s="260"/>
      <c r="I32" s="208">
        <f>'[1]ZSE-M'!E19</f>
        <v>6000</v>
      </c>
      <c r="J32" s="208">
        <f>'[1]ZSS'!E19</f>
        <v>5400</v>
      </c>
      <c r="K32" s="208">
        <f>'[1]ZSE'!E16</f>
        <v>5000</v>
      </c>
      <c r="S32" s="225"/>
      <c r="T32" s="225"/>
      <c r="U32" s="225"/>
      <c r="V32" s="225"/>
      <c r="W32" s="225"/>
      <c r="X32" s="225"/>
    </row>
    <row r="33" spans="1:24" ht="11.25">
      <c r="A33" s="223"/>
      <c r="B33" s="223"/>
      <c r="C33" s="249" t="s">
        <v>291</v>
      </c>
      <c r="D33" s="224" t="s">
        <v>341</v>
      </c>
      <c r="E33" s="225">
        <f t="shared" si="1"/>
        <v>0</v>
      </c>
      <c r="F33" s="262" t="s">
        <v>291</v>
      </c>
      <c r="G33" s="260"/>
      <c r="I33" s="208">
        <f>'[1]ZSE-M'!E20</f>
        <v>1500</v>
      </c>
      <c r="J33" s="208">
        <f>'[1]ZSS'!E20</f>
        <v>1500</v>
      </c>
      <c r="K33" s="208">
        <f>'[1]ZSE'!E17</f>
        <v>2000</v>
      </c>
      <c r="S33" s="225"/>
      <c r="T33" s="225"/>
      <c r="U33" s="225"/>
      <c r="V33" s="225"/>
      <c r="W33" s="225"/>
      <c r="X33" s="225"/>
    </row>
    <row r="34" spans="1:24" ht="11.25">
      <c r="A34" s="223"/>
      <c r="B34" s="223"/>
      <c r="C34" s="249" t="s">
        <v>292</v>
      </c>
      <c r="D34" s="224" t="s">
        <v>342</v>
      </c>
      <c r="E34" s="225">
        <f t="shared" si="1"/>
        <v>0</v>
      </c>
      <c r="F34" s="262" t="s">
        <v>292</v>
      </c>
      <c r="G34" s="260"/>
      <c r="I34" s="208">
        <f>'[1]ZSE-M'!E21</f>
        <v>3281</v>
      </c>
      <c r="J34" s="208">
        <f>'[1]ZSS'!E21</f>
        <v>5385</v>
      </c>
      <c r="K34" s="208">
        <f>'[1]ZSE'!E18</f>
        <v>4500</v>
      </c>
      <c r="S34" s="225"/>
      <c r="T34" s="225"/>
      <c r="U34" s="225"/>
      <c r="V34" s="225"/>
      <c r="W34" s="225"/>
      <c r="X34" s="225"/>
    </row>
    <row r="35" spans="1:24" ht="11.25">
      <c r="A35" s="223"/>
      <c r="B35" s="223"/>
      <c r="C35" s="249" t="s">
        <v>293</v>
      </c>
      <c r="D35" s="224" t="s">
        <v>331</v>
      </c>
      <c r="E35" s="225">
        <f t="shared" si="1"/>
        <v>0</v>
      </c>
      <c r="F35" s="262" t="s">
        <v>293</v>
      </c>
      <c r="G35" s="260"/>
      <c r="I35" s="208">
        <f>'[1]ZSE-M'!E22</f>
        <v>69994</v>
      </c>
      <c r="J35" s="208">
        <f>'[1]ZSS'!E22</f>
        <v>81752</v>
      </c>
      <c r="K35" s="208">
        <f>'[1]ZSE'!E19</f>
        <v>90500</v>
      </c>
      <c r="S35" s="225"/>
      <c r="T35" s="225"/>
      <c r="U35" s="225"/>
      <c r="V35" s="225"/>
      <c r="W35" s="225"/>
      <c r="X35" s="225"/>
    </row>
    <row r="36" spans="1:24" ht="11.25">
      <c r="A36" s="223"/>
      <c r="B36" s="223"/>
      <c r="C36" s="249" t="s">
        <v>294</v>
      </c>
      <c r="D36" s="224" t="s">
        <v>389</v>
      </c>
      <c r="E36" s="225">
        <f t="shared" si="1"/>
        <v>0</v>
      </c>
      <c r="F36" s="262" t="s">
        <v>294</v>
      </c>
      <c r="G36" s="260"/>
      <c r="J36" s="208">
        <f>'[1]ZSS'!E23</f>
        <v>1000</v>
      </c>
      <c r="K36" s="208">
        <f>'[1]ZSE'!E20</f>
        <v>250</v>
      </c>
      <c r="S36" s="225"/>
      <c r="T36" s="225"/>
      <c r="U36" s="225"/>
      <c r="V36" s="225"/>
      <c r="W36" s="225"/>
      <c r="X36" s="225"/>
    </row>
    <row r="37" spans="1:24" ht="22.5">
      <c r="A37" s="223"/>
      <c r="B37" s="223"/>
      <c r="C37" s="258">
        <v>4700</v>
      </c>
      <c r="D37" s="224" t="s">
        <v>313</v>
      </c>
      <c r="E37" s="225">
        <f t="shared" si="1"/>
        <v>0</v>
      </c>
      <c r="F37" s="259"/>
      <c r="G37" s="260"/>
      <c r="S37" s="225"/>
      <c r="T37" s="225"/>
      <c r="U37" s="225"/>
      <c r="V37" s="225"/>
      <c r="W37" s="225"/>
      <c r="X37" s="225"/>
    </row>
    <row r="38" spans="1:24" ht="22.5">
      <c r="A38" s="223"/>
      <c r="B38" s="223"/>
      <c r="C38" s="241" t="s">
        <v>298</v>
      </c>
      <c r="D38" s="224" t="s">
        <v>343</v>
      </c>
      <c r="E38" s="225">
        <f t="shared" si="1"/>
        <v>0</v>
      </c>
      <c r="F38" s="267" t="s">
        <v>298</v>
      </c>
      <c r="G38" s="260"/>
      <c r="I38" s="208">
        <f>'[1]ZSE-M'!E23</f>
        <v>1500</v>
      </c>
      <c r="K38" s="208">
        <f>'[1]ZSE'!E21</f>
        <v>500</v>
      </c>
      <c r="S38" s="225"/>
      <c r="T38" s="225"/>
      <c r="U38" s="225"/>
      <c r="V38" s="225"/>
      <c r="W38" s="225"/>
      <c r="X38" s="225"/>
    </row>
    <row r="39" spans="1:24" ht="11.25">
      <c r="A39" s="223"/>
      <c r="B39" s="223"/>
      <c r="C39" s="241" t="s">
        <v>299</v>
      </c>
      <c r="D39" s="224" t="s">
        <v>344</v>
      </c>
      <c r="E39" s="225">
        <f t="shared" si="1"/>
        <v>0</v>
      </c>
      <c r="F39" s="267" t="s">
        <v>299</v>
      </c>
      <c r="G39" s="260"/>
      <c r="I39" s="208">
        <f>'[1]ZSE-M'!E23</f>
        <v>1500</v>
      </c>
      <c r="J39" s="208">
        <f>'[1]ZSS'!E23</f>
        <v>1000</v>
      </c>
      <c r="K39" s="208">
        <f>'[1]ZSE'!E21</f>
        <v>500</v>
      </c>
      <c r="S39" s="225"/>
      <c r="T39" s="225"/>
      <c r="U39" s="225"/>
      <c r="V39" s="225"/>
      <c r="W39" s="225"/>
      <c r="X39" s="225"/>
    </row>
    <row r="40" spans="1:24" ht="11.25">
      <c r="A40" s="233"/>
      <c r="B40" s="233"/>
      <c r="C40" s="233" t="s">
        <v>300</v>
      </c>
      <c r="D40" s="234" t="s">
        <v>393</v>
      </c>
      <c r="E40" s="235">
        <f t="shared" si="1"/>
        <v>0</v>
      </c>
      <c r="F40" s="267" t="s">
        <v>299</v>
      </c>
      <c r="G40" s="260"/>
      <c r="I40" s="208">
        <f>'[1]ZSE-M'!E24</f>
        <v>3500</v>
      </c>
      <c r="J40" s="208">
        <f>'[1]ZSS'!E24</f>
        <v>863</v>
      </c>
      <c r="K40" s="208">
        <f>'[1]ZSE'!E22</f>
        <v>4000</v>
      </c>
      <c r="S40" s="235"/>
      <c r="T40" s="235"/>
      <c r="U40" s="235"/>
      <c r="V40" s="235"/>
      <c r="W40" s="235"/>
      <c r="X40" s="235"/>
    </row>
    <row r="41" spans="1:24" ht="11.25" hidden="1">
      <c r="A41" s="292"/>
      <c r="B41" s="292"/>
      <c r="C41" s="293" t="s">
        <v>300</v>
      </c>
      <c r="D41" s="294" t="s">
        <v>393</v>
      </c>
      <c r="E41" s="295">
        <f t="shared" si="1"/>
        <v>0</v>
      </c>
      <c r="F41" s="262" t="s">
        <v>300</v>
      </c>
      <c r="G41" s="260"/>
      <c r="J41" s="208">
        <f>'[1]ZSS'!E25</f>
        <v>0</v>
      </c>
      <c r="S41" s="295"/>
      <c r="T41" s="295"/>
      <c r="U41" s="295"/>
      <c r="V41" s="295"/>
      <c r="W41" s="295"/>
      <c r="X41" s="295"/>
    </row>
    <row r="42" spans="1:24" ht="11.25" hidden="1">
      <c r="A42" s="223"/>
      <c r="B42" s="223"/>
      <c r="C42" s="249" t="s">
        <v>302</v>
      </c>
      <c r="D42" s="224" t="s">
        <v>304</v>
      </c>
      <c r="E42" s="225">
        <f t="shared" si="1"/>
        <v>0</v>
      </c>
      <c r="F42" s="262" t="s">
        <v>302</v>
      </c>
      <c r="S42" s="225"/>
      <c r="T42" s="225"/>
      <c r="U42" s="225"/>
      <c r="V42" s="225"/>
      <c r="W42" s="225"/>
      <c r="X42" s="225"/>
    </row>
    <row r="44" spans="3:24" ht="12.75">
      <c r="C44" s="602" t="s">
        <v>258</v>
      </c>
      <c r="D44" s="602"/>
      <c r="E44" s="281">
        <f>SUM(E45:E47)</f>
        <v>0</v>
      </c>
      <c r="S44" s="281">
        <f aca="true" t="shared" si="2" ref="S44:X44">SUM(S45:S47)</f>
        <v>0</v>
      </c>
      <c r="T44" s="281">
        <f t="shared" si="2"/>
        <v>0</v>
      </c>
      <c r="U44" s="281">
        <f t="shared" si="2"/>
        <v>0</v>
      </c>
      <c r="V44" s="281">
        <f t="shared" si="2"/>
        <v>0</v>
      </c>
      <c r="W44" s="281">
        <f t="shared" si="2"/>
        <v>0</v>
      </c>
      <c r="X44" s="281">
        <f t="shared" si="2"/>
        <v>0</v>
      </c>
    </row>
    <row r="45" spans="3:24" ht="12.75">
      <c r="C45" s="282" t="s">
        <v>443</v>
      </c>
      <c r="D45" s="282" t="s">
        <v>440</v>
      </c>
      <c r="E45" s="283">
        <f>SUM(S45:X45)</f>
        <v>0</v>
      </c>
      <c r="S45" s="283"/>
      <c r="T45" s="283"/>
      <c r="U45" s="283"/>
      <c r="V45" s="283"/>
      <c r="W45" s="283"/>
      <c r="X45" s="283"/>
    </row>
    <row r="46" spans="3:24" ht="12.75">
      <c r="C46" s="284"/>
      <c r="D46" s="282" t="s">
        <v>444</v>
      </c>
      <c r="E46" s="283">
        <f>SUM(S46:X46)</f>
        <v>0</v>
      </c>
      <c r="S46" s="283"/>
      <c r="T46" s="283"/>
      <c r="U46" s="283"/>
      <c r="V46" s="283"/>
      <c r="W46" s="283"/>
      <c r="X46" s="283"/>
    </row>
    <row r="47" spans="3:24" ht="12.75">
      <c r="C47" s="285"/>
      <c r="D47" s="286" t="s">
        <v>445</v>
      </c>
      <c r="E47" s="287">
        <f>SUM(S47:X47)</f>
        <v>0</v>
      </c>
      <c r="S47" s="287"/>
      <c r="T47" s="287"/>
      <c r="U47" s="287"/>
      <c r="V47" s="287"/>
      <c r="W47" s="287"/>
      <c r="X47" s="287"/>
    </row>
    <row r="48" spans="3:24" ht="12.75">
      <c r="C48" s="603" t="s">
        <v>94</v>
      </c>
      <c r="D48" s="603"/>
      <c r="E48" s="288">
        <f>SUM(S48:X48)</f>
        <v>0</v>
      </c>
      <c r="S48" s="288"/>
      <c r="T48" s="288"/>
      <c r="U48" s="288"/>
      <c r="V48" s="288"/>
      <c r="W48" s="288"/>
      <c r="X48" s="288"/>
    </row>
    <row r="49" spans="3:24" ht="12.75">
      <c r="C49" s="604" t="s">
        <v>153</v>
      </c>
      <c r="D49" s="605"/>
      <c r="E49" s="289">
        <f>E48+E44</f>
        <v>0</v>
      </c>
      <c r="S49" s="289">
        <f aca="true" t="shared" si="3" ref="S49:X49">S48+S44</f>
        <v>0</v>
      </c>
      <c r="T49" s="289">
        <f t="shared" si="3"/>
        <v>0</v>
      </c>
      <c r="U49" s="289">
        <f t="shared" si="3"/>
        <v>0</v>
      </c>
      <c r="V49" s="289">
        <f t="shared" si="3"/>
        <v>0</v>
      </c>
      <c r="W49" s="289">
        <f t="shared" si="3"/>
        <v>0</v>
      </c>
      <c r="X49" s="289">
        <f t="shared" si="3"/>
        <v>0</v>
      </c>
    </row>
    <row r="50" spans="3:24" ht="12.75">
      <c r="C50" s="280"/>
      <c r="D50" s="290" t="s">
        <v>446</v>
      </c>
      <c r="E50" s="291">
        <f>E49-E36</f>
        <v>0</v>
      </c>
      <c r="S50" s="291">
        <f aca="true" t="shared" si="4" ref="S50:X50">S49-S36</f>
        <v>0</v>
      </c>
      <c r="T50" s="291">
        <f t="shared" si="4"/>
        <v>0</v>
      </c>
      <c r="U50" s="291">
        <f t="shared" si="4"/>
        <v>0</v>
      </c>
      <c r="V50" s="291">
        <f t="shared" si="4"/>
        <v>0</v>
      </c>
      <c r="W50" s="291">
        <f t="shared" si="4"/>
        <v>0</v>
      </c>
      <c r="X50" s="291">
        <f t="shared" si="4"/>
        <v>0</v>
      </c>
    </row>
  </sheetData>
  <mergeCells count="3">
    <mergeCell ref="C44:D44"/>
    <mergeCell ref="C48:D48"/>
    <mergeCell ref="C49:D4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8"/>
  <sheetViews>
    <sheetView workbookViewId="0" topLeftCell="A1">
      <selection activeCell="D23" sqref="D23"/>
    </sheetView>
  </sheetViews>
  <sheetFormatPr defaultColWidth="9.140625" defaultRowHeight="12.75"/>
  <cols>
    <col min="1" max="1" width="5.28125" style="1" customWidth="1"/>
    <col min="2" max="2" width="6.8515625" style="2" customWidth="1"/>
    <col min="3" max="3" width="5.57421875" style="2" customWidth="1"/>
    <col min="4" max="4" width="47.57421875" style="4" customWidth="1"/>
    <col min="5" max="8" width="11.00390625" style="6" customWidth="1"/>
  </cols>
  <sheetData>
    <row r="1" spans="4:8" ht="12.75">
      <c r="D1" s="3"/>
      <c r="E1" s="316"/>
      <c r="F1" s="316"/>
      <c r="G1" s="316"/>
      <c r="H1" s="316" t="s">
        <v>176</v>
      </c>
    </row>
    <row r="2" spans="4:8" ht="12.75">
      <c r="D2" s="3"/>
      <c r="E2" s="317"/>
      <c r="F2" s="317"/>
      <c r="G2" s="317"/>
      <c r="H2" s="317" t="s">
        <v>657</v>
      </c>
    </row>
    <row r="3" spans="4:8" ht="12.75" customHeight="1">
      <c r="D3" s="315"/>
      <c r="E3" s="317"/>
      <c r="F3" s="317"/>
      <c r="G3" s="317"/>
      <c r="H3" s="317" t="s">
        <v>159</v>
      </c>
    </row>
    <row r="4" spans="5:8" ht="12.75">
      <c r="E4" s="317"/>
      <c r="F4" s="317"/>
      <c r="G4" s="317"/>
      <c r="H4" s="317" t="s">
        <v>649</v>
      </c>
    </row>
    <row r="5" spans="5:8" ht="12.75">
      <c r="E5" s="5"/>
      <c r="F5" s="5"/>
      <c r="G5" s="5"/>
      <c r="H5" s="5"/>
    </row>
    <row r="6" spans="1:8" ht="15.75">
      <c r="A6" s="493" t="s">
        <v>0</v>
      </c>
      <c r="B6" s="493"/>
      <c r="C6" s="493"/>
      <c r="D6" s="493"/>
      <c r="E6" s="493"/>
      <c r="F6" s="493"/>
      <c r="G6" s="493"/>
      <c r="H6" s="493"/>
    </row>
    <row r="7" spans="1:4" ht="12.75" customHeight="1">
      <c r="A7" s="21"/>
      <c r="C7" s="492"/>
      <c r="D7" s="492"/>
    </row>
    <row r="8" spans="1:8" s="27" customFormat="1" ht="27.75" customHeight="1">
      <c r="A8" s="24" t="s">
        <v>1</v>
      </c>
      <c r="B8" s="25" t="s">
        <v>2</v>
      </c>
      <c r="C8" s="26" t="s">
        <v>3</v>
      </c>
      <c r="D8" s="25" t="s">
        <v>4</v>
      </c>
      <c r="E8" s="318" t="s">
        <v>90</v>
      </c>
      <c r="F8" s="318" t="s">
        <v>644</v>
      </c>
      <c r="G8" s="318" t="s">
        <v>645</v>
      </c>
      <c r="H8" s="318" t="s">
        <v>646</v>
      </c>
    </row>
    <row r="9" spans="1:8" ht="12.75">
      <c r="A9" s="28" t="s">
        <v>5</v>
      </c>
      <c r="B9" s="29"/>
      <c r="C9" s="30"/>
      <c r="D9" s="31" t="s">
        <v>6</v>
      </c>
      <c r="E9" s="77">
        <f aca="true" t="shared" si="0" ref="E9:G10">E10</f>
        <v>25000</v>
      </c>
      <c r="F9" s="77">
        <f t="shared" si="0"/>
        <v>0</v>
      </c>
      <c r="G9" s="77">
        <f t="shared" si="0"/>
        <v>0</v>
      </c>
      <c r="H9" s="77">
        <f>E9+F9-G9</f>
        <v>25000</v>
      </c>
    </row>
    <row r="10" spans="1:8" ht="25.5">
      <c r="A10" s="32"/>
      <c r="B10" s="33" t="s">
        <v>7</v>
      </c>
      <c r="C10" s="34"/>
      <c r="D10" s="35" t="s">
        <v>8</v>
      </c>
      <c r="E10" s="36">
        <f t="shared" si="0"/>
        <v>25000</v>
      </c>
      <c r="F10" s="36">
        <f t="shared" si="0"/>
        <v>0</v>
      </c>
      <c r="G10" s="36">
        <f t="shared" si="0"/>
        <v>0</v>
      </c>
      <c r="H10" s="36">
        <f aca="true" t="shared" si="1" ref="H10:H73">E10+F10-G10</f>
        <v>25000</v>
      </c>
    </row>
    <row r="11" spans="1:8" ht="36" customHeight="1">
      <c r="A11" s="56"/>
      <c r="B11" s="57"/>
      <c r="C11" s="66">
        <v>2110</v>
      </c>
      <c r="D11" s="59" t="s">
        <v>9</v>
      </c>
      <c r="E11" s="60">
        <v>25000</v>
      </c>
      <c r="F11" s="60"/>
      <c r="G11" s="60"/>
      <c r="H11" s="60">
        <f t="shared" si="1"/>
        <v>25000</v>
      </c>
    </row>
    <row r="12" spans="1:8" ht="12.75">
      <c r="A12" s="61" t="s">
        <v>11</v>
      </c>
      <c r="B12" s="62"/>
      <c r="C12" s="63"/>
      <c r="D12" s="64" t="s">
        <v>12</v>
      </c>
      <c r="E12" s="65">
        <f aca="true" t="shared" si="2" ref="E12:G13">E13</f>
        <v>61419</v>
      </c>
      <c r="F12" s="65">
        <f t="shared" si="2"/>
        <v>0</v>
      </c>
      <c r="G12" s="65">
        <f t="shared" si="2"/>
        <v>0</v>
      </c>
      <c r="H12" s="65">
        <f t="shared" si="1"/>
        <v>61419</v>
      </c>
    </row>
    <row r="13" spans="1:8" ht="12.75">
      <c r="A13" s="32"/>
      <c r="B13" s="33" t="s">
        <v>13</v>
      </c>
      <c r="C13" s="34"/>
      <c r="D13" s="35" t="s">
        <v>14</v>
      </c>
      <c r="E13" s="36">
        <f t="shared" si="2"/>
        <v>61419</v>
      </c>
      <c r="F13" s="36">
        <f t="shared" si="2"/>
        <v>0</v>
      </c>
      <c r="G13" s="36">
        <f t="shared" si="2"/>
        <v>0</v>
      </c>
      <c r="H13" s="36">
        <f t="shared" si="1"/>
        <v>61419</v>
      </c>
    </row>
    <row r="14" spans="1:8" ht="54" customHeight="1">
      <c r="A14" s="56"/>
      <c r="B14" s="57"/>
      <c r="C14" s="66">
        <v>2460</v>
      </c>
      <c r="D14" s="59" t="s">
        <v>91</v>
      </c>
      <c r="E14" s="60">
        <v>61419</v>
      </c>
      <c r="F14" s="60"/>
      <c r="G14" s="60"/>
      <c r="H14" s="60">
        <f t="shared" si="1"/>
        <v>61419</v>
      </c>
    </row>
    <row r="15" spans="1:8" ht="12.75" customHeight="1">
      <c r="A15" s="67">
        <v>600</v>
      </c>
      <c r="B15" s="62"/>
      <c r="C15" s="63"/>
      <c r="D15" s="64" t="s">
        <v>15</v>
      </c>
      <c r="E15" s="65">
        <f>E16</f>
        <v>2132800</v>
      </c>
      <c r="F15" s="65">
        <f>F16</f>
        <v>25000</v>
      </c>
      <c r="G15" s="65">
        <f>G16</f>
        <v>0</v>
      </c>
      <c r="H15" s="65">
        <f t="shared" si="1"/>
        <v>2157800</v>
      </c>
    </row>
    <row r="16" spans="1:8" ht="12.75">
      <c r="A16" s="32"/>
      <c r="B16" s="46">
        <v>60014</v>
      </c>
      <c r="C16" s="34"/>
      <c r="D16" s="35" t="s">
        <v>16</v>
      </c>
      <c r="E16" s="36">
        <f>SUM(E17:E21)</f>
        <v>2132800</v>
      </c>
      <c r="F16" s="36">
        <f>SUM(F17:F21)</f>
        <v>25000</v>
      </c>
      <c r="G16" s="36">
        <f>SUM(G17:G21)</f>
        <v>0</v>
      </c>
      <c r="H16" s="36">
        <f t="shared" si="1"/>
        <v>2157800</v>
      </c>
    </row>
    <row r="17" spans="1:8" ht="16.5" customHeight="1">
      <c r="A17" s="32"/>
      <c r="B17" s="37"/>
      <c r="C17" s="47" t="s">
        <v>17</v>
      </c>
      <c r="D17" s="39" t="s">
        <v>18</v>
      </c>
      <c r="E17" s="40">
        <v>3000</v>
      </c>
      <c r="F17" s="40"/>
      <c r="G17" s="40"/>
      <c r="H17" s="40">
        <f t="shared" si="1"/>
        <v>3000</v>
      </c>
    </row>
    <row r="18" spans="1:8" ht="12.75">
      <c r="A18" s="32"/>
      <c r="B18" s="37"/>
      <c r="C18" s="48" t="s">
        <v>19</v>
      </c>
      <c r="D18" s="39" t="s">
        <v>20</v>
      </c>
      <c r="E18" s="40">
        <v>4500</v>
      </c>
      <c r="F18" s="40"/>
      <c r="G18" s="40"/>
      <c r="H18" s="40">
        <f t="shared" si="1"/>
        <v>4500</v>
      </c>
    </row>
    <row r="19" spans="1:8" ht="12.75">
      <c r="A19" s="32"/>
      <c r="B19" s="37"/>
      <c r="C19" s="48" t="s">
        <v>21</v>
      </c>
      <c r="D19" s="39" t="s">
        <v>22</v>
      </c>
      <c r="E19" s="40">
        <v>4300</v>
      </c>
      <c r="F19" s="40"/>
      <c r="G19" s="40"/>
      <c r="H19" s="40">
        <f t="shared" si="1"/>
        <v>4300</v>
      </c>
    </row>
    <row r="20" spans="1:8" ht="12.75">
      <c r="A20" s="32"/>
      <c r="B20" s="37"/>
      <c r="C20" s="48" t="s">
        <v>23</v>
      </c>
      <c r="D20" s="39" t="s">
        <v>24</v>
      </c>
      <c r="E20" s="40">
        <v>1000</v>
      </c>
      <c r="F20" s="40"/>
      <c r="G20" s="40"/>
      <c r="H20" s="40">
        <f t="shared" si="1"/>
        <v>1000</v>
      </c>
    </row>
    <row r="21" spans="1:8" ht="51.75" customHeight="1">
      <c r="A21" s="56"/>
      <c r="B21" s="57"/>
      <c r="C21" s="58">
        <v>6300</v>
      </c>
      <c r="D21" s="59" t="s">
        <v>155</v>
      </c>
      <c r="E21" s="60">
        <v>2120000</v>
      </c>
      <c r="F21" s="60">
        <v>25000</v>
      </c>
      <c r="G21" s="60"/>
      <c r="H21" s="60">
        <f t="shared" si="1"/>
        <v>2145000</v>
      </c>
    </row>
    <row r="22" spans="1:8" ht="12.75">
      <c r="A22" s="67">
        <v>700</v>
      </c>
      <c r="B22" s="62"/>
      <c r="C22" s="63"/>
      <c r="D22" s="64" t="s">
        <v>25</v>
      </c>
      <c r="E22" s="65">
        <f>E23</f>
        <v>145500</v>
      </c>
      <c r="F22" s="65">
        <f>F23</f>
        <v>0</v>
      </c>
      <c r="G22" s="65">
        <f>G23</f>
        <v>0</v>
      </c>
      <c r="H22" s="65">
        <f t="shared" si="1"/>
        <v>145500</v>
      </c>
    </row>
    <row r="23" spans="1:8" ht="12.75">
      <c r="A23" s="32"/>
      <c r="B23" s="46">
        <v>70005</v>
      </c>
      <c r="C23" s="34"/>
      <c r="D23" s="35" t="s">
        <v>26</v>
      </c>
      <c r="E23" s="36">
        <f>SUM(E24:E26)</f>
        <v>145500</v>
      </c>
      <c r="F23" s="36">
        <f>SUM(F24:F26)</f>
        <v>0</v>
      </c>
      <c r="G23" s="36">
        <f>SUM(G24:G26)</f>
        <v>0</v>
      </c>
      <c r="H23" s="36">
        <f t="shared" si="1"/>
        <v>145500</v>
      </c>
    </row>
    <row r="24" spans="1:8" ht="42" customHeight="1">
      <c r="A24" s="32"/>
      <c r="B24" s="37"/>
      <c r="C24" s="48" t="s">
        <v>27</v>
      </c>
      <c r="D24" s="39" t="s">
        <v>28</v>
      </c>
      <c r="E24" s="40">
        <v>77500</v>
      </c>
      <c r="F24" s="40"/>
      <c r="G24" s="40"/>
      <c r="H24" s="40">
        <f t="shared" si="1"/>
        <v>77500</v>
      </c>
    </row>
    <row r="25" spans="1:8" ht="28.5" customHeight="1">
      <c r="A25" s="32"/>
      <c r="B25" s="37"/>
      <c r="C25" s="48" t="s">
        <v>29</v>
      </c>
      <c r="D25" s="39" t="s">
        <v>30</v>
      </c>
      <c r="E25" s="40">
        <v>53000</v>
      </c>
      <c r="F25" s="40"/>
      <c r="G25" s="40"/>
      <c r="H25" s="40">
        <f t="shared" si="1"/>
        <v>53000</v>
      </c>
    </row>
    <row r="26" spans="1:8" ht="36.75" customHeight="1">
      <c r="A26" s="74"/>
      <c r="B26" s="75"/>
      <c r="C26" s="79">
        <v>2110</v>
      </c>
      <c r="D26" s="80" t="s">
        <v>9</v>
      </c>
      <c r="E26" s="76">
        <v>15000</v>
      </c>
      <c r="F26" s="76"/>
      <c r="G26" s="76"/>
      <c r="H26" s="76">
        <f t="shared" si="1"/>
        <v>15000</v>
      </c>
    </row>
    <row r="27" spans="1:8" ht="12.75">
      <c r="A27" s="81">
        <v>710</v>
      </c>
      <c r="B27" s="29"/>
      <c r="C27" s="30"/>
      <c r="D27" s="31" t="s">
        <v>31</v>
      </c>
      <c r="E27" s="77">
        <f>E28+E30+E32</f>
        <v>467180</v>
      </c>
      <c r="F27" s="77">
        <f>F28+F30+F32</f>
        <v>0</v>
      </c>
      <c r="G27" s="77">
        <f>G28+G30+G32</f>
        <v>0</v>
      </c>
      <c r="H27" s="77">
        <f t="shared" si="1"/>
        <v>467180</v>
      </c>
    </row>
    <row r="28" spans="1:8" ht="12.75">
      <c r="A28" s="32"/>
      <c r="B28" s="46">
        <v>71013</v>
      </c>
      <c r="C28" s="34"/>
      <c r="D28" s="35" t="s">
        <v>32</v>
      </c>
      <c r="E28" s="36">
        <f>E29</f>
        <v>124000</v>
      </c>
      <c r="F28" s="36">
        <f>F29</f>
        <v>0</v>
      </c>
      <c r="G28" s="36">
        <f>G29</f>
        <v>0</v>
      </c>
      <c r="H28" s="36">
        <f t="shared" si="1"/>
        <v>124000</v>
      </c>
    </row>
    <row r="29" spans="1:8" ht="51.75" customHeight="1">
      <c r="A29" s="32"/>
      <c r="B29" s="37"/>
      <c r="C29" s="38">
        <v>2110</v>
      </c>
      <c r="D29" s="39" t="s">
        <v>9</v>
      </c>
      <c r="E29" s="40">
        <v>124000</v>
      </c>
      <c r="F29" s="40"/>
      <c r="G29" s="40"/>
      <c r="H29" s="40">
        <f t="shared" si="1"/>
        <v>124000</v>
      </c>
    </row>
    <row r="30" spans="1:8" ht="12.75">
      <c r="A30" s="32"/>
      <c r="B30" s="46">
        <v>71014</v>
      </c>
      <c r="C30" s="34"/>
      <c r="D30" s="35" t="s">
        <v>33</v>
      </c>
      <c r="E30" s="36">
        <f>E31</f>
        <v>2000</v>
      </c>
      <c r="F30" s="36">
        <f>F31</f>
        <v>0</v>
      </c>
      <c r="G30" s="36">
        <f>G31</f>
        <v>0</v>
      </c>
      <c r="H30" s="36">
        <f t="shared" si="1"/>
        <v>2000</v>
      </c>
    </row>
    <row r="31" spans="1:8" ht="53.25" customHeight="1">
      <c r="A31" s="32"/>
      <c r="B31" s="37"/>
      <c r="C31" s="38">
        <v>2110</v>
      </c>
      <c r="D31" s="39" t="s">
        <v>9</v>
      </c>
      <c r="E31" s="40">
        <v>2000</v>
      </c>
      <c r="F31" s="40"/>
      <c r="G31" s="40"/>
      <c r="H31" s="40">
        <f t="shared" si="1"/>
        <v>2000</v>
      </c>
    </row>
    <row r="32" spans="1:8" ht="12.75">
      <c r="A32" s="32"/>
      <c r="B32" s="46">
        <v>71015</v>
      </c>
      <c r="C32" s="34"/>
      <c r="D32" s="35" t="s">
        <v>34</v>
      </c>
      <c r="E32" s="36">
        <f>SUM(E33:E34)</f>
        <v>341180</v>
      </c>
      <c r="F32" s="36">
        <f>SUM(F33:F34)</f>
        <v>0</v>
      </c>
      <c r="G32" s="36">
        <f>SUM(G33:G34)</f>
        <v>0</v>
      </c>
      <c r="H32" s="36">
        <f t="shared" si="1"/>
        <v>341180</v>
      </c>
    </row>
    <row r="33" spans="1:8" ht="12.75">
      <c r="A33" s="32"/>
      <c r="B33" s="37"/>
      <c r="C33" s="180" t="s">
        <v>48</v>
      </c>
      <c r="D33" s="39" t="s">
        <v>49</v>
      </c>
      <c r="E33" s="40">
        <v>180</v>
      </c>
      <c r="F33" s="40"/>
      <c r="G33" s="40"/>
      <c r="H33" s="40">
        <f t="shared" si="1"/>
        <v>180</v>
      </c>
    </row>
    <row r="34" spans="1:8" ht="36.75" customHeight="1">
      <c r="A34" s="32"/>
      <c r="B34" s="37"/>
      <c r="C34" s="38">
        <v>2110</v>
      </c>
      <c r="D34" s="39" t="s">
        <v>9</v>
      </c>
      <c r="E34" s="40">
        <v>341000</v>
      </c>
      <c r="F34" s="40"/>
      <c r="G34" s="40"/>
      <c r="H34" s="40">
        <f t="shared" si="1"/>
        <v>341000</v>
      </c>
    </row>
    <row r="35" spans="1:8" ht="12.75" customHeight="1">
      <c r="A35" s="67">
        <v>750</v>
      </c>
      <c r="B35" s="62"/>
      <c r="C35" s="63"/>
      <c r="D35" s="64" t="s">
        <v>36</v>
      </c>
      <c r="E35" s="65">
        <f>E36+E39+E47</f>
        <v>374764</v>
      </c>
      <c r="F35" s="65">
        <f>F36+F39+F47</f>
        <v>0</v>
      </c>
      <c r="G35" s="65">
        <f>G36+G39+G47</f>
        <v>0</v>
      </c>
      <c r="H35" s="65">
        <f t="shared" si="1"/>
        <v>374764</v>
      </c>
    </row>
    <row r="36" spans="1:8" ht="12.75">
      <c r="A36" s="32"/>
      <c r="B36" s="46">
        <v>75011</v>
      </c>
      <c r="C36" s="34"/>
      <c r="D36" s="35" t="s">
        <v>37</v>
      </c>
      <c r="E36" s="36">
        <f>SUM(E37:E38)</f>
        <v>238600</v>
      </c>
      <c r="F36" s="36">
        <f>SUM(F37:F38)</f>
        <v>0</v>
      </c>
      <c r="G36" s="36">
        <f>SUM(G37:G38)</f>
        <v>0</v>
      </c>
      <c r="H36" s="36">
        <f t="shared" si="1"/>
        <v>238600</v>
      </c>
    </row>
    <row r="37" spans="1:8" ht="40.5" customHeight="1">
      <c r="A37" s="32"/>
      <c r="B37" s="37"/>
      <c r="C37" s="38">
        <v>2110</v>
      </c>
      <c r="D37" s="39" t="s">
        <v>9</v>
      </c>
      <c r="E37" s="40">
        <v>156200</v>
      </c>
      <c r="F37" s="40"/>
      <c r="G37" s="40"/>
      <c r="H37" s="40">
        <f t="shared" si="1"/>
        <v>156200</v>
      </c>
    </row>
    <row r="38" spans="1:8" ht="40.5" customHeight="1">
      <c r="A38" s="32"/>
      <c r="B38" s="37"/>
      <c r="C38" s="38">
        <v>2360</v>
      </c>
      <c r="D38" s="39" t="s">
        <v>41</v>
      </c>
      <c r="E38" s="40">
        <v>82400</v>
      </c>
      <c r="F38" s="40"/>
      <c r="G38" s="40"/>
      <c r="H38" s="40">
        <f t="shared" si="1"/>
        <v>82400</v>
      </c>
    </row>
    <row r="39" spans="1:8" ht="18" customHeight="1">
      <c r="A39" s="32"/>
      <c r="B39" s="46">
        <v>75020</v>
      </c>
      <c r="C39" s="34"/>
      <c r="D39" s="35" t="s">
        <v>42</v>
      </c>
      <c r="E39" s="36">
        <f>SUM(E40:E46)</f>
        <v>91164</v>
      </c>
      <c r="F39" s="36"/>
      <c r="G39" s="36"/>
      <c r="H39" s="36">
        <f t="shared" si="1"/>
        <v>91164</v>
      </c>
    </row>
    <row r="40" spans="1:8" ht="25.5">
      <c r="A40" s="32"/>
      <c r="B40" s="37"/>
      <c r="C40" s="48" t="s">
        <v>43</v>
      </c>
      <c r="D40" s="39" t="s">
        <v>44</v>
      </c>
      <c r="E40" s="40"/>
      <c r="F40" s="40"/>
      <c r="G40" s="40"/>
      <c r="H40" s="40">
        <f t="shared" si="1"/>
        <v>0</v>
      </c>
    </row>
    <row r="41" spans="1:8" ht="12.75">
      <c r="A41" s="32"/>
      <c r="B41" s="37"/>
      <c r="C41" s="48" t="s">
        <v>17</v>
      </c>
      <c r="D41" s="39" t="s">
        <v>18</v>
      </c>
      <c r="E41" s="40">
        <v>2300</v>
      </c>
      <c r="F41" s="40"/>
      <c r="G41" s="40"/>
      <c r="H41" s="40">
        <f t="shared" si="1"/>
        <v>2300</v>
      </c>
    </row>
    <row r="42" spans="1:8" ht="12.75">
      <c r="A42" s="32"/>
      <c r="B42" s="37"/>
      <c r="C42" s="48" t="s">
        <v>19</v>
      </c>
      <c r="D42" s="39" t="s">
        <v>20</v>
      </c>
      <c r="E42" s="40">
        <v>100</v>
      </c>
      <c r="F42" s="40"/>
      <c r="G42" s="40"/>
      <c r="H42" s="40">
        <f t="shared" si="1"/>
        <v>100</v>
      </c>
    </row>
    <row r="43" spans="1:8" ht="25.5" hidden="1">
      <c r="A43" s="32"/>
      <c r="B43" s="37"/>
      <c r="C43" s="48" t="s">
        <v>46</v>
      </c>
      <c r="D43" s="39" t="s">
        <v>47</v>
      </c>
      <c r="E43" s="40"/>
      <c r="F43" s="40"/>
      <c r="G43" s="40"/>
      <c r="H43" s="40">
        <f t="shared" si="1"/>
        <v>0</v>
      </c>
    </row>
    <row r="44" spans="1:8" ht="12.75" hidden="1">
      <c r="A44" s="32"/>
      <c r="B44" s="37"/>
      <c r="C44" s="48" t="s">
        <v>48</v>
      </c>
      <c r="D44" s="39" t="s">
        <v>49</v>
      </c>
      <c r="E44" s="40"/>
      <c r="F44" s="40"/>
      <c r="G44" s="40"/>
      <c r="H44" s="40">
        <f t="shared" si="1"/>
        <v>0</v>
      </c>
    </row>
    <row r="45" spans="1:8" ht="12.75">
      <c r="A45" s="32"/>
      <c r="B45" s="37"/>
      <c r="C45" s="48" t="s">
        <v>23</v>
      </c>
      <c r="D45" s="39" t="s">
        <v>24</v>
      </c>
      <c r="E45" s="40">
        <v>60564</v>
      </c>
      <c r="F45" s="40"/>
      <c r="G45" s="40"/>
      <c r="H45" s="40">
        <f t="shared" si="1"/>
        <v>60564</v>
      </c>
    </row>
    <row r="46" spans="1:8" ht="39.75" customHeight="1">
      <c r="A46" s="32"/>
      <c r="B46" s="37"/>
      <c r="C46" s="48">
        <v>2710</v>
      </c>
      <c r="D46" s="39" t="s">
        <v>145</v>
      </c>
      <c r="E46" s="40">
        <v>28200</v>
      </c>
      <c r="F46" s="40"/>
      <c r="G46" s="40"/>
      <c r="H46" s="40">
        <f t="shared" si="1"/>
        <v>28200</v>
      </c>
    </row>
    <row r="47" spans="1:8" ht="12.75">
      <c r="A47" s="32"/>
      <c r="B47" s="46">
        <v>75045</v>
      </c>
      <c r="C47" s="34"/>
      <c r="D47" s="35" t="s">
        <v>50</v>
      </c>
      <c r="E47" s="36">
        <f>SUM(E48:E49)</f>
        <v>45000</v>
      </c>
      <c r="F47" s="36">
        <f>SUM(F48:F49)</f>
        <v>0</v>
      </c>
      <c r="G47" s="36">
        <f>SUM(G48:G49)</f>
        <v>0</v>
      </c>
      <c r="H47" s="36">
        <f t="shared" si="1"/>
        <v>45000</v>
      </c>
    </row>
    <row r="48" spans="1:8" ht="50.25" customHeight="1">
      <c r="A48" s="32"/>
      <c r="B48" s="37"/>
      <c r="C48" s="38">
        <v>2110</v>
      </c>
      <c r="D48" s="39" t="s">
        <v>9</v>
      </c>
      <c r="E48" s="40">
        <v>38000</v>
      </c>
      <c r="F48" s="40"/>
      <c r="G48" s="40"/>
      <c r="H48" s="40">
        <f t="shared" si="1"/>
        <v>38000</v>
      </c>
    </row>
    <row r="49" spans="1:8" ht="42" customHeight="1">
      <c r="A49" s="56"/>
      <c r="B49" s="57"/>
      <c r="C49" s="66">
        <v>2120</v>
      </c>
      <c r="D49" s="59" t="s">
        <v>10</v>
      </c>
      <c r="E49" s="60">
        <v>7000</v>
      </c>
      <c r="F49" s="60"/>
      <c r="G49" s="60"/>
      <c r="H49" s="60">
        <f t="shared" si="1"/>
        <v>7000</v>
      </c>
    </row>
    <row r="50" spans="1:8" ht="25.5">
      <c r="A50" s="67">
        <v>754</v>
      </c>
      <c r="B50" s="62"/>
      <c r="C50" s="63"/>
      <c r="D50" s="64" t="s">
        <v>51</v>
      </c>
      <c r="E50" s="65">
        <f>E51+E53</f>
        <v>2799000</v>
      </c>
      <c r="F50" s="65">
        <f>F51+F53</f>
        <v>50000</v>
      </c>
      <c r="G50" s="65">
        <f>G51+G53</f>
        <v>0</v>
      </c>
      <c r="H50" s="65">
        <f t="shared" si="1"/>
        <v>2849000</v>
      </c>
    </row>
    <row r="51" spans="1:8" ht="14.25" customHeight="1">
      <c r="A51" s="32"/>
      <c r="B51" s="46">
        <v>75404</v>
      </c>
      <c r="C51" s="34"/>
      <c r="D51" s="35" t="s">
        <v>52</v>
      </c>
      <c r="E51" s="36">
        <f>E52</f>
        <v>70000</v>
      </c>
      <c r="F51" s="36">
        <f>F52</f>
        <v>0</v>
      </c>
      <c r="G51" s="36">
        <f>G52</f>
        <v>0</v>
      </c>
      <c r="H51" s="36">
        <f t="shared" si="1"/>
        <v>70000</v>
      </c>
    </row>
    <row r="52" spans="1:8" ht="25.5">
      <c r="A52" s="32"/>
      <c r="B52" s="37"/>
      <c r="C52" s="48">
        <v>6170</v>
      </c>
      <c r="D52" s="39" t="s">
        <v>316</v>
      </c>
      <c r="E52" s="40">
        <v>70000</v>
      </c>
      <c r="F52" s="40"/>
      <c r="G52" s="40"/>
      <c r="H52" s="40">
        <f t="shared" si="1"/>
        <v>70000</v>
      </c>
    </row>
    <row r="53" spans="1:8" ht="15.75" customHeight="1">
      <c r="A53" s="32"/>
      <c r="B53" s="46">
        <v>75411</v>
      </c>
      <c r="C53" s="34"/>
      <c r="D53" s="35" t="s">
        <v>54</v>
      </c>
      <c r="E53" s="36">
        <f>SUM(E54:E58)</f>
        <v>2729000</v>
      </c>
      <c r="F53" s="36">
        <f>SUM(F54:F58)</f>
        <v>50000</v>
      </c>
      <c r="G53" s="36">
        <f>SUM(G54:G58)</f>
        <v>0</v>
      </c>
      <c r="H53" s="36">
        <f t="shared" si="1"/>
        <v>2779000</v>
      </c>
    </row>
    <row r="54" spans="1:8" ht="12.75">
      <c r="A54" s="32"/>
      <c r="B54" s="37"/>
      <c r="C54" s="48" t="s">
        <v>23</v>
      </c>
      <c r="D54" s="39" t="s">
        <v>24</v>
      </c>
      <c r="E54" s="40">
        <v>2000</v>
      </c>
      <c r="F54" s="40"/>
      <c r="G54" s="40"/>
      <c r="H54" s="40">
        <f t="shared" si="1"/>
        <v>2000</v>
      </c>
    </row>
    <row r="55" spans="1:8" ht="39.75" customHeight="1">
      <c r="A55" s="32"/>
      <c r="B55" s="37"/>
      <c r="C55" s="38">
        <v>2110</v>
      </c>
      <c r="D55" s="39" t="s">
        <v>9</v>
      </c>
      <c r="E55" s="40">
        <v>2677000</v>
      </c>
      <c r="F55" s="40"/>
      <c r="G55" s="40"/>
      <c r="H55" s="40">
        <f t="shared" si="1"/>
        <v>2677000</v>
      </c>
    </row>
    <row r="56" spans="1:8" ht="51.75" customHeight="1">
      <c r="A56" s="74"/>
      <c r="B56" s="75"/>
      <c r="C56" s="38">
        <v>6260</v>
      </c>
      <c r="D56" s="39" t="s">
        <v>647</v>
      </c>
      <c r="E56" s="76">
        <v>0</v>
      </c>
      <c r="F56" s="76">
        <v>50000</v>
      </c>
      <c r="G56" s="76"/>
      <c r="H56" s="76">
        <f t="shared" si="1"/>
        <v>50000</v>
      </c>
    </row>
    <row r="57" spans="1:8" ht="51" customHeight="1">
      <c r="A57" s="74"/>
      <c r="B57" s="75"/>
      <c r="C57" s="79">
        <v>6300</v>
      </c>
      <c r="D57" s="80" t="s">
        <v>477</v>
      </c>
      <c r="E57" s="76">
        <v>10000</v>
      </c>
      <c r="F57" s="76"/>
      <c r="G57" s="76"/>
      <c r="H57" s="76">
        <f t="shared" si="1"/>
        <v>10000</v>
      </c>
    </row>
    <row r="58" spans="1:8" ht="51" customHeight="1">
      <c r="A58" s="56"/>
      <c r="B58" s="57"/>
      <c r="C58" s="66">
        <v>6410</v>
      </c>
      <c r="D58" s="59" t="s">
        <v>35</v>
      </c>
      <c r="E58" s="60">
        <v>40000</v>
      </c>
      <c r="F58" s="60"/>
      <c r="G58" s="60"/>
      <c r="H58" s="60">
        <f t="shared" si="1"/>
        <v>40000</v>
      </c>
    </row>
    <row r="59" spans="1:8" ht="12.75" hidden="1">
      <c r="A59" s="68"/>
      <c r="B59" s="69">
        <v>75414</v>
      </c>
      <c r="C59" s="70"/>
      <c r="D59" s="71" t="s">
        <v>55</v>
      </c>
      <c r="E59" s="72"/>
      <c r="F59" s="72"/>
      <c r="G59" s="72"/>
      <c r="H59" s="72">
        <f t="shared" si="1"/>
        <v>0</v>
      </c>
    </row>
    <row r="60" spans="1:8" ht="51" hidden="1">
      <c r="A60" s="32"/>
      <c r="B60" s="37"/>
      <c r="C60" s="38">
        <v>6410</v>
      </c>
      <c r="D60" s="39" t="s">
        <v>35</v>
      </c>
      <c r="E60" s="40"/>
      <c r="F60" s="40"/>
      <c r="G60" s="40"/>
      <c r="H60" s="40">
        <f t="shared" si="1"/>
        <v>0</v>
      </c>
    </row>
    <row r="61" spans="1:8" ht="51">
      <c r="A61" s="45">
        <v>756</v>
      </c>
      <c r="B61" s="41"/>
      <c r="C61" s="42"/>
      <c r="D61" s="43" t="s">
        <v>56</v>
      </c>
      <c r="E61" s="44">
        <f>E62+E64</f>
        <v>8061714</v>
      </c>
      <c r="F61" s="44">
        <f>F62+F64</f>
        <v>0</v>
      </c>
      <c r="G61" s="44">
        <f>G62+G64</f>
        <v>0</v>
      </c>
      <c r="H61" s="44">
        <f t="shared" si="1"/>
        <v>8061714</v>
      </c>
    </row>
    <row r="62" spans="1:8" ht="38.25">
      <c r="A62" s="32"/>
      <c r="B62" s="46">
        <v>75618</v>
      </c>
      <c r="C62" s="34"/>
      <c r="D62" s="35" t="s">
        <v>57</v>
      </c>
      <c r="E62" s="36">
        <f>E63</f>
        <v>1560000</v>
      </c>
      <c r="F62" s="36">
        <f>F63</f>
        <v>0</v>
      </c>
      <c r="G62" s="36">
        <f>G63</f>
        <v>0</v>
      </c>
      <c r="H62" s="36">
        <f t="shared" si="1"/>
        <v>1560000</v>
      </c>
    </row>
    <row r="63" spans="1:8" ht="12.75">
      <c r="A63" s="32"/>
      <c r="B63" s="37"/>
      <c r="C63" s="48" t="s">
        <v>58</v>
      </c>
      <c r="D63" s="39" t="s">
        <v>59</v>
      </c>
      <c r="E63" s="40">
        <v>1560000</v>
      </c>
      <c r="F63" s="40"/>
      <c r="G63" s="40"/>
      <c r="H63" s="40">
        <f t="shared" si="1"/>
        <v>1560000</v>
      </c>
    </row>
    <row r="64" spans="1:8" ht="25.5">
      <c r="A64" s="32"/>
      <c r="B64" s="46">
        <v>75622</v>
      </c>
      <c r="C64" s="34"/>
      <c r="D64" s="35" t="s">
        <v>60</v>
      </c>
      <c r="E64" s="36">
        <f>SUM(E65:E66)</f>
        <v>6501714</v>
      </c>
      <c r="F64" s="36">
        <f>SUM(F65:F66)</f>
        <v>0</v>
      </c>
      <c r="G64" s="36">
        <f>SUM(G65:G66)</f>
        <v>0</v>
      </c>
      <c r="H64" s="36">
        <f t="shared" si="1"/>
        <v>6501714</v>
      </c>
    </row>
    <row r="65" spans="1:8" ht="12.75">
      <c r="A65" s="32"/>
      <c r="B65" s="37"/>
      <c r="C65" s="48" t="s">
        <v>61</v>
      </c>
      <c r="D65" s="39" t="s">
        <v>62</v>
      </c>
      <c r="E65" s="40">
        <v>6396714</v>
      </c>
      <c r="F65" s="40"/>
      <c r="G65" s="40"/>
      <c r="H65" s="40">
        <f t="shared" si="1"/>
        <v>6396714</v>
      </c>
    </row>
    <row r="66" spans="1:8" ht="12.75">
      <c r="A66" s="56"/>
      <c r="B66" s="57"/>
      <c r="C66" s="58" t="s">
        <v>63</v>
      </c>
      <c r="D66" s="59" t="s">
        <v>64</v>
      </c>
      <c r="E66" s="60">
        <v>105000</v>
      </c>
      <c r="F66" s="60"/>
      <c r="G66" s="60"/>
      <c r="H66" s="60">
        <f t="shared" si="1"/>
        <v>105000</v>
      </c>
    </row>
    <row r="67" spans="1:8" ht="12.75">
      <c r="A67" s="67">
        <v>758</v>
      </c>
      <c r="B67" s="62"/>
      <c r="C67" s="63"/>
      <c r="D67" s="64" t="s">
        <v>65</v>
      </c>
      <c r="E67" s="65">
        <f>E68+E70+E72+E74</f>
        <v>23856380</v>
      </c>
      <c r="F67" s="65">
        <f>F68+F70+F72+F74</f>
        <v>0</v>
      </c>
      <c r="G67" s="65">
        <f>G68+G70+G72+G74</f>
        <v>0</v>
      </c>
      <c r="H67" s="65">
        <f t="shared" si="1"/>
        <v>23856380</v>
      </c>
    </row>
    <row r="68" spans="1:8" ht="25.5">
      <c r="A68" s="32"/>
      <c r="B68" s="46">
        <v>75801</v>
      </c>
      <c r="C68" s="34"/>
      <c r="D68" s="35" t="s">
        <v>38</v>
      </c>
      <c r="E68" s="36">
        <f>E69</f>
        <v>18077606</v>
      </c>
      <c r="F68" s="36">
        <f>F69</f>
        <v>0</v>
      </c>
      <c r="G68" s="36">
        <f>G69</f>
        <v>0</v>
      </c>
      <c r="H68" s="36">
        <f t="shared" si="1"/>
        <v>18077606</v>
      </c>
    </row>
    <row r="69" spans="1:8" ht="12.75">
      <c r="A69" s="32"/>
      <c r="B69" s="37"/>
      <c r="C69" s="38">
        <v>2920</v>
      </c>
      <c r="D69" s="39" t="s">
        <v>66</v>
      </c>
      <c r="E69" s="40">
        <v>18077606</v>
      </c>
      <c r="F69" s="40"/>
      <c r="G69" s="40"/>
      <c r="H69" s="40">
        <f t="shared" si="1"/>
        <v>18077606</v>
      </c>
    </row>
    <row r="70" spans="1:8" ht="12.75">
      <c r="A70" s="32"/>
      <c r="B70" s="46">
        <v>75803</v>
      </c>
      <c r="C70" s="34"/>
      <c r="D70" s="35" t="s">
        <v>40</v>
      </c>
      <c r="E70" s="36">
        <f>E71</f>
        <v>3883832</v>
      </c>
      <c r="F70" s="36">
        <f>F71</f>
        <v>0</v>
      </c>
      <c r="G70" s="36">
        <f>G71</f>
        <v>0</v>
      </c>
      <c r="H70" s="36">
        <f t="shared" si="1"/>
        <v>3883832</v>
      </c>
    </row>
    <row r="71" spans="1:8" ht="12.75">
      <c r="A71" s="32"/>
      <c r="B71" s="37"/>
      <c r="C71" s="38">
        <v>2920</v>
      </c>
      <c r="D71" s="39" t="s">
        <v>66</v>
      </c>
      <c r="E71" s="40">
        <v>3883832</v>
      </c>
      <c r="F71" s="40"/>
      <c r="G71" s="40"/>
      <c r="H71" s="40">
        <f t="shared" si="1"/>
        <v>3883832</v>
      </c>
    </row>
    <row r="72" spans="1:8" s="10" customFormat="1" ht="12.75" customHeight="1">
      <c r="A72" s="49"/>
      <c r="B72" s="50">
        <v>75832</v>
      </c>
      <c r="C72" s="51"/>
      <c r="D72" s="52" t="s">
        <v>39</v>
      </c>
      <c r="E72" s="36">
        <f>E73</f>
        <v>1792059</v>
      </c>
      <c r="F72" s="36">
        <f>F73</f>
        <v>0</v>
      </c>
      <c r="G72" s="36">
        <f>G73</f>
        <v>0</v>
      </c>
      <c r="H72" s="36">
        <f t="shared" si="1"/>
        <v>1792059</v>
      </c>
    </row>
    <row r="73" spans="1:8" ht="12.75">
      <c r="A73" s="32"/>
      <c r="B73" s="37"/>
      <c r="C73" s="38">
        <v>2920</v>
      </c>
      <c r="D73" s="39" t="s">
        <v>66</v>
      </c>
      <c r="E73" s="40">
        <v>1792059</v>
      </c>
      <c r="F73" s="40"/>
      <c r="G73" s="40"/>
      <c r="H73" s="40">
        <f t="shared" si="1"/>
        <v>1792059</v>
      </c>
    </row>
    <row r="74" spans="1:8" ht="12.75">
      <c r="A74" s="32"/>
      <c r="B74" s="46">
        <v>75814</v>
      </c>
      <c r="C74" s="34"/>
      <c r="D74" s="35" t="s">
        <v>67</v>
      </c>
      <c r="E74" s="36">
        <f>E75</f>
        <v>102883</v>
      </c>
      <c r="F74" s="36">
        <f>F75</f>
        <v>0</v>
      </c>
      <c r="G74" s="36">
        <f>G75</f>
        <v>0</v>
      </c>
      <c r="H74" s="36">
        <f aca="true" t="shared" si="3" ref="H74:H136">E74+F74-G74</f>
        <v>102883</v>
      </c>
    </row>
    <row r="75" spans="1:8" ht="12.75">
      <c r="A75" s="56"/>
      <c r="B75" s="57"/>
      <c r="C75" s="58" t="s">
        <v>48</v>
      </c>
      <c r="D75" s="59" t="s">
        <v>49</v>
      </c>
      <c r="E75" s="60">
        <v>102883</v>
      </c>
      <c r="F75" s="60"/>
      <c r="G75" s="60"/>
      <c r="H75" s="60">
        <f t="shared" si="3"/>
        <v>102883</v>
      </c>
    </row>
    <row r="76" spans="1:8" ht="12.75">
      <c r="A76" s="67">
        <v>801</v>
      </c>
      <c r="B76" s="62"/>
      <c r="C76" s="73"/>
      <c r="D76" s="64" t="s">
        <v>68</v>
      </c>
      <c r="E76" s="65">
        <f>E77+E83+E90+E88</f>
        <v>103353</v>
      </c>
      <c r="F76" s="65">
        <f>F77+F83+F90+F88</f>
        <v>12000</v>
      </c>
      <c r="G76" s="65">
        <f>G77+G83+G90+G88</f>
        <v>0</v>
      </c>
      <c r="H76" s="65">
        <f t="shared" si="3"/>
        <v>115353</v>
      </c>
    </row>
    <row r="77" spans="1:8" ht="12.75">
      <c r="A77" s="32"/>
      <c r="B77" s="46">
        <v>80120</v>
      </c>
      <c r="C77" s="53"/>
      <c r="D77" s="35" t="s">
        <v>69</v>
      </c>
      <c r="E77" s="36">
        <f>SUM(E78:E80)</f>
        <v>6952</v>
      </c>
      <c r="F77" s="36">
        <f>SUM(F78:F80)</f>
        <v>0</v>
      </c>
      <c r="G77" s="36">
        <f>SUM(G78:G80)</f>
        <v>0</v>
      </c>
      <c r="H77" s="36">
        <f t="shared" si="3"/>
        <v>6952</v>
      </c>
    </row>
    <row r="78" spans="1:8" ht="42.75" customHeight="1">
      <c r="A78" s="32"/>
      <c r="B78" s="37"/>
      <c r="C78" s="48" t="s">
        <v>27</v>
      </c>
      <c r="D78" s="39" t="s">
        <v>28</v>
      </c>
      <c r="E78" s="40">
        <v>1350</v>
      </c>
      <c r="F78" s="40"/>
      <c r="G78" s="40"/>
      <c r="H78" s="40">
        <f t="shared" si="3"/>
        <v>1350</v>
      </c>
    </row>
    <row r="79" spans="1:8" ht="12.75">
      <c r="A79" s="32"/>
      <c r="B79" s="37"/>
      <c r="C79" s="48" t="s">
        <v>19</v>
      </c>
      <c r="D79" s="39" t="s">
        <v>20</v>
      </c>
      <c r="E79" s="40">
        <v>5362</v>
      </c>
      <c r="F79" s="40"/>
      <c r="G79" s="40"/>
      <c r="H79" s="40">
        <f t="shared" si="3"/>
        <v>5362</v>
      </c>
    </row>
    <row r="80" spans="1:8" ht="12.75">
      <c r="A80" s="32"/>
      <c r="B80" s="37"/>
      <c r="C80" s="48" t="s">
        <v>23</v>
      </c>
      <c r="D80" s="39" t="s">
        <v>24</v>
      </c>
      <c r="E80" s="40">
        <v>240</v>
      </c>
      <c r="F80" s="40"/>
      <c r="G80" s="40"/>
      <c r="H80" s="40">
        <f t="shared" si="3"/>
        <v>240</v>
      </c>
    </row>
    <row r="81" spans="1:8" ht="12.75" hidden="1">
      <c r="A81" s="32"/>
      <c r="B81" s="37"/>
      <c r="C81" s="48" t="s">
        <v>70</v>
      </c>
      <c r="D81" s="39" t="s">
        <v>20</v>
      </c>
      <c r="E81" s="40"/>
      <c r="F81" s="40"/>
      <c r="G81" s="40"/>
      <c r="H81" s="40">
        <f t="shared" si="3"/>
        <v>0</v>
      </c>
    </row>
    <row r="82" spans="1:8" ht="12.75" hidden="1">
      <c r="A82" s="32"/>
      <c r="B82" s="37"/>
      <c r="C82" s="48" t="s">
        <v>53</v>
      </c>
      <c r="D82" s="39" t="s">
        <v>24</v>
      </c>
      <c r="E82" s="40"/>
      <c r="F82" s="40"/>
      <c r="G82" s="40"/>
      <c r="H82" s="40">
        <f t="shared" si="3"/>
        <v>0</v>
      </c>
    </row>
    <row r="83" spans="1:8" ht="12.75">
      <c r="A83" s="32"/>
      <c r="B83" s="46">
        <v>80130</v>
      </c>
      <c r="C83" s="53"/>
      <c r="D83" s="35" t="s">
        <v>71</v>
      </c>
      <c r="E83" s="36">
        <f>SUM(E84:E87)</f>
        <v>96401</v>
      </c>
      <c r="F83" s="36">
        <f>SUM(F84:F87)</f>
        <v>0</v>
      </c>
      <c r="G83" s="36">
        <f>SUM(G84:G87)</f>
        <v>0</v>
      </c>
      <c r="H83" s="36">
        <f t="shared" si="3"/>
        <v>96401</v>
      </c>
    </row>
    <row r="84" spans="1:8" ht="18" customHeight="1">
      <c r="A84" s="32"/>
      <c r="B84" s="37"/>
      <c r="C84" s="48" t="s">
        <v>17</v>
      </c>
      <c r="D84" s="39" t="s">
        <v>18</v>
      </c>
      <c r="E84" s="40">
        <v>592</v>
      </c>
      <c r="F84" s="40"/>
      <c r="G84" s="40"/>
      <c r="H84" s="40">
        <f t="shared" si="3"/>
        <v>592</v>
      </c>
    </row>
    <row r="85" spans="1:8" ht="42.75" customHeight="1">
      <c r="A85" s="32"/>
      <c r="B85" s="37"/>
      <c r="C85" s="48" t="s">
        <v>27</v>
      </c>
      <c r="D85" s="39" t="s">
        <v>28</v>
      </c>
      <c r="E85" s="40">
        <v>89169</v>
      </c>
      <c r="F85" s="40"/>
      <c r="G85" s="40"/>
      <c r="H85" s="40">
        <f t="shared" si="3"/>
        <v>89169</v>
      </c>
    </row>
    <row r="86" spans="1:8" ht="12.75">
      <c r="A86" s="32"/>
      <c r="B86" s="37"/>
      <c r="C86" s="48" t="s">
        <v>19</v>
      </c>
      <c r="D86" s="39" t="s">
        <v>20</v>
      </c>
      <c r="E86" s="40">
        <v>3656</v>
      </c>
      <c r="F86" s="40"/>
      <c r="G86" s="40"/>
      <c r="H86" s="40">
        <f t="shared" si="3"/>
        <v>3656</v>
      </c>
    </row>
    <row r="87" spans="1:8" ht="12.75">
      <c r="A87" s="32"/>
      <c r="B87" s="37"/>
      <c r="C87" s="180" t="s">
        <v>23</v>
      </c>
      <c r="D87" s="39" t="s">
        <v>24</v>
      </c>
      <c r="E87" s="40">
        <v>2984</v>
      </c>
      <c r="F87" s="40"/>
      <c r="G87" s="40"/>
      <c r="H87" s="40">
        <f t="shared" si="3"/>
        <v>2984</v>
      </c>
    </row>
    <row r="88" spans="1:8" ht="12.75">
      <c r="A88" s="32"/>
      <c r="B88" s="46">
        <v>80144</v>
      </c>
      <c r="C88" s="53"/>
      <c r="D88" s="35" t="s">
        <v>654</v>
      </c>
      <c r="E88" s="36">
        <f>SUM(E89)</f>
        <v>0</v>
      </c>
      <c r="F88" s="36">
        <f>SUM(F89)</f>
        <v>12000</v>
      </c>
      <c r="G88" s="36">
        <f>SUM(G89)</f>
        <v>0</v>
      </c>
      <c r="H88" s="36">
        <f>E88+F88-G88</f>
        <v>12000</v>
      </c>
    </row>
    <row r="89" spans="1:8" ht="39" customHeight="1">
      <c r="A89" s="32"/>
      <c r="B89" s="37"/>
      <c r="C89" s="48">
        <v>6290</v>
      </c>
      <c r="D89" s="80" t="s">
        <v>655</v>
      </c>
      <c r="E89" s="40"/>
      <c r="F89" s="40">
        <v>12000</v>
      </c>
      <c r="G89" s="40"/>
      <c r="H89" s="40">
        <f>E89+F89-G89</f>
        <v>12000</v>
      </c>
    </row>
    <row r="90" spans="1:8" ht="12.75">
      <c r="A90" s="32"/>
      <c r="B90" s="46">
        <v>80197</v>
      </c>
      <c r="C90" s="53"/>
      <c r="D90" s="35" t="s">
        <v>146</v>
      </c>
      <c r="E90" s="36">
        <f>SUM(E91)</f>
        <v>0</v>
      </c>
      <c r="F90" s="36">
        <f>SUM(F91)</f>
        <v>0</v>
      </c>
      <c r="G90" s="36">
        <f>SUM(G91)</f>
        <v>0</v>
      </c>
      <c r="H90" s="36">
        <f t="shared" si="3"/>
        <v>0</v>
      </c>
    </row>
    <row r="91" spans="1:8" ht="27.75" customHeight="1">
      <c r="A91" s="56"/>
      <c r="B91" s="57"/>
      <c r="C91" s="58">
        <v>2380</v>
      </c>
      <c r="D91" s="59" t="s">
        <v>147</v>
      </c>
      <c r="E91" s="60"/>
      <c r="F91" s="60"/>
      <c r="G91" s="60"/>
      <c r="H91" s="60">
        <f t="shared" si="3"/>
        <v>0</v>
      </c>
    </row>
    <row r="92" spans="1:8" ht="12.75">
      <c r="A92" s="67">
        <v>851</v>
      </c>
      <c r="B92" s="62"/>
      <c r="C92" s="63"/>
      <c r="D92" s="64" t="s">
        <v>74</v>
      </c>
      <c r="E92" s="65">
        <f>E93+E95</f>
        <v>1089374</v>
      </c>
      <c r="F92" s="65">
        <f>F93+F95</f>
        <v>0</v>
      </c>
      <c r="G92" s="65">
        <f>G93+G95</f>
        <v>0</v>
      </c>
      <c r="H92" s="65">
        <f t="shared" si="3"/>
        <v>1089374</v>
      </c>
    </row>
    <row r="93" spans="1:8" ht="12.75">
      <c r="A93" s="32"/>
      <c r="B93" s="46">
        <v>85111</v>
      </c>
      <c r="C93" s="34"/>
      <c r="D93" s="35" t="s">
        <v>119</v>
      </c>
      <c r="E93" s="36">
        <f>E94</f>
        <v>104000</v>
      </c>
      <c r="F93" s="36">
        <f>F94</f>
        <v>0</v>
      </c>
      <c r="G93" s="36">
        <f>G94</f>
        <v>0</v>
      </c>
      <c r="H93" s="36">
        <f t="shared" si="3"/>
        <v>104000</v>
      </c>
    </row>
    <row r="94" spans="1:8" ht="39" customHeight="1">
      <c r="A94" s="32"/>
      <c r="B94" s="37"/>
      <c r="C94" s="48">
        <v>2710</v>
      </c>
      <c r="D94" s="39" t="s">
        <v>145</v>
      </c>
      <c r="E94" s="40">
        <v>104000</v>
      </c>
      <c r="F94" s="40"/>
      <c r="G94" s="40"/>
      <c r="H94" s="40">
        <f t="shared" si="3"/>
        <v>104000</v>
      </c>
    </row>
    <row r="95" spans="1:8" ht="38.25">
      <c r="A95" s="32"/>
      <c r="B95" s="46">
        <v>85156</v>
      </c>
      <c r="C95" s="34"/>
      <c r="D95" s="35" t="s">
        <v>75</v>
      </c>
      <c r="E95" s="36">
        <f>E96</f>
        <v>985374</v>
      </c>
      <c r="F95" s="36">
        <f>F96</f>
        <v>0</v>
      </c>
      <c r="G95" s="36">
        <f>G96</f>
        <v>0</v>
      </c>
      <c r="H95" s="36">
        <f t="shared" si="3"/>
        <v>985374</v>
      </c>
    </row>
    <row r="96" spans="1:8" ht="41.25" customHeight="1">
      <c r="A96" s="56"/>
      <c r="B96" s="57"/>
      <c r="C96" s="66">
        <v>2110</v>
      </c>
      <c r="D96" s="59" t="s">
        <v>9</v>
      </c>
      <c r="E96" s="60">
        <v>985374</v>
      </c>
      <c r="F96" s="60"/>
      <c r="G96" s="60"/>
      <c r="H96" s="60">
        <f t="shared" si="3"/>
        <v>985374</v>
      </c>
    </row>
    <row r="97" spans="1:8" ht="12.75">
      <c r="A97" s="67">
        <v>852</v>
      </c>
      <c r="B97" s="62"/>
      <c r="C97" s="63"/>
      <c r="D97" s="64" t="s">
        <v>76</v>
      </c>
      <c r="E97" s="65">
        <f>E98+E105+E107+E109+E111</f>
        <v>710692</v>
      </c>
      <c r="F97" s="65">
        <f>F98+F105+F107+F109+F111</f>
        <v>0</v>
      </c>
      <c r="G97" s="65">
        <f>G98+G105+G107+G109+G111</f>
        <v>0</v>
      </c>
      <c r="H97" s="65">
        <f t="shared" si="3"/>
        <v>710692</v>
      </c>
    </row>
    <row r="98" spans="1:8" ht="16.5" customHeight="1">
      <c r="A98" s="32"/>
      <c r="B98" s="46">
        <v>85201</v>
      </c>
      <c r="C98" s="34"/>
      <c r="D98" s="35" t="s">
        <v>77</v>
      </c>
      <c r="E98" s="36">
        <f>SUM(E99:E104)</f>
        <v>558974</v>
      </c>
      <c r="F98" s="36">
        <f>SUM(F99:F104)</f>
        <v>0</v>
      </c>
      <c r="G98" s="36">
        <f>SUM(G99:G104)</f>
        <v>0</v>
      </c>
      <c r="H98" s="36">
        <f t="shared" si="3"/>
        <v>558974</v>
      </c>
    </row>
    <row r="99" spans="1:8" ht="42" customHeight="1">
      <c r="A99" s="32"/>
      <c r="B99" s="37"/>
      <c r="C99" s="47" t="s">
        <v>250</v>
      </c>
      <c r="D99" s="39" t="s">
        <v>251</v>
      </c>
      <c r="E99" s="40">
        <f>6266</f>
        <v>6266</v>
      </c>
      <c r="F99" s="40"/>
      <c r="G99" s="40"/>
      <c r="H99" s="40">
        <f t="shared" si="3"/>
        <v>6266</v>
      </c>
    </row>
    <row r="100" spans="1:8" ht="18" customHeight="1">
      <c r="A100" s="32"/>
      <c r="B100" s="37"/>
      <c r="C100" s="48" t="s">
        <v>17</v>
      </c>
      <c r="D100" s="39" t="s">
        <v>18</v>
      </c>
      <c r="E100" s="40"/>
      <c r="F100" s="40"/>
      <c r="G100" s="40"/>
      <c r="H100" s="40">
        <f t="shared" si="3"/>
        <v>0</v>
      </c>
    </row>
    <row r="101" spans="1:8" ht="16.5" customHeight="1">
      <c r="A101" s="32"/>
      <c r="B101" s="37"/>
      <c r="C101" s="48" t="s">
        <v>19</v>
      </c>
      <c r="D101" s="39" t="s">
        <v>20</v>
      </c>
      <c r="E101" s="40"/>
      <c r="F101" s="40"/>
      <c r="G101" s="40"/>
      <c r="H101" s="40">
        <f t="shared" si="3"/>
        <v>0</v>
      </c>
    </row>
    <row r="102" spans="1:8" ht="16.5" customHeight="1">
      <c r="A102" s="32"/>
      <c r="B102" s="37"/>
      <c r="C102" s="48" t="s">
        <v>23</v>
      </c>
      <c r="D102" s="39" t="s">
        <v>24</v>
      </c>
      <c r="E102" s="40"/>
      <c r="F102" s="40"/>
      <c r="G102" s="40"/>
      <c r="H102" s="40">
        <f t="shared" si="3"/>
        <v>0</v>
      </c>
    </row>
    <row r="103" spans="1:8" ht="27.75" customHeight="1">
      <c r="A103" s="32"/>
      <c r="B103" s="37"/>
      <c r="C103" s="48">
        <v>2130</v>
      </c>
      <c r="D103" s="39" t="s">
        <v>73</v>
      </c>
      <c r="E103" s="40"/>
      <c r="F103" s="40"/>
      <c r="G103" s="40"/>
      <c r="H103" s="40">
        <f t="shared" si="3"/>
        <v>0</v>
      </c>
    </row>
    <row r="104" spans="1:8" ht="37.5" customHeight="1">
      <c r="A104" s="32"/>
      <c r="B104" s="37"/>
      <c r="C104" s="48">
        <v>2320</v>
      </c>
      <c r="D104" s="39" t="s">
        <v>78</v>
      </c>
      <c r="E104" s="40">
        <v>552708</v>
      </c>
      <c r="F104" s="40"/>
      <c r="G104" s="40"/>
      <c r="H104" s="40">
        <f t="shared" si="3"/>
        <v>552708</v>
      </c>
    </row>
    <row r="105" spans="1:8" ht="17.25" customHeight="1">
      <c r="A105" s="32"/>
      <c r="B105" s="46">
        <v>85204</v>
      </c>
      <c r="C105" s="34"/>
      <c r="D105" s="35" t="s">
        <v>79</v>
      </c>
      <c r="E105" s="36">
        <f>E106</f>
        <v>151718</v>
      </c>
      <c r="F105" s="36">
        <f>F106</f>
        <v>0</v>
      </c>
      <c r="G105" s="36">
        <f>G106</f>
        <v>0</v>
      </c>
      <c r="H105" s="36">
        <f t="shared" si="3"/>
        <v>151718</v>
      </c>
    </row>
    <row r="106" spans="1:8" ht="39" customHeight="1">
      <c r="A106" s="32"/>
      <c r="B106" s="37"/>
      <c r="C106" s="48">
        <v>2320</v>
      </c>
      <c r="D106" s="39" t="s">
        <v>78</v>
      </c>
      <c r="E106" s="40">
        <v>151718</v>
      </c>
      <c r="F106" s="40"/>
      <c r="G106" s="40"/>
      <c r="H106" s="40">
        <f t="shared" si="3"/>
        <v>151718</v>
      </c>
    </row>
    <row r="107" spans="1:8" ht="17.25" customHeight="1">
      <c r="A107" s="32"/>
      <c r="B107" s="46">
        <v>85218</v>
      </c>
      <c r="C107" s="34"/>
      <c r="D107" s="35" t="s">
        <v>144</v>
      </c>
      <c r="E107" s="36"/>
      <c r="F107" s="36"/>
      <c r="G107" s="36"/>
      <c r="H107" s="36">
        <f t="shared" si="3"/>
        <v>0</v>
      </c>
    </row>
    <row r="108" spans="1:8" ht="44.25" customHeight="1">
      <c r="A108" s="32"/>
      <c r="B108" s="37"/>
      <c r="C108" s="48">
        <v>2710</v>
      </c>
      <c r="D108" s="39" t="s">
        <v>145</v>
      </c>
      <c r="E108" s="40"/>
      <c r="F108" s="40"/>
      <c r="G108" s="40"/>
      <c r="H108" s="40">
        <f t="shared" si="3"/>
        <v>0</v>
      </c>
    </row>
    <row r="109" spans="1:8" ht="38.25" customHeight="1">
      <c r="A109" s="32"/>
      <c r="B109" s="46">
        <v>85220</v>
      </c>
      <c r="C109" s="34"/>
      <c r="D109" s="35" t="s">
        <v>234</v>
      </c>
      <c r="E109" s="36">
        <f>E110</f>
        <v>0</v>
      </c>
      <c r="F109" s="36">
        <f>F110</f>
        <v>0</v>
      </c>
      <c r="G109" s="36">
        <f>G110</f>
        <v>0</v>
      </c>
      <c r="H109" s="36">
        <f t="shared" si="3"/>
        <v>0</v>
      </c>
    </row>
    <row r="110" spans="1:8" ht="28.5" customHeight="1">
      <c r="A110" s="32"/>
      <c r="B110" s="37"/>
      <c r="C110" s="48">
        <v>2130</v>
      </c>
      <c r="D110" s="39" t="s">
        <v>73</v>
      </c>
      <c r="E110" s="40"/>
      <c r="F110" s="40"/>
      <c r="G110" s="40"/>
      <c r="H110" s="40">
        <f t="shared" si="3"/>
        <v>0</v>
      </c>
    </row>
    <row r="111" spans="1:8" ht="18" customHeight="1">
      <c r="A111" s="32"/>
      <c r="B111" s="46">
        <v>85226</v>
      </c>
      <c r="C111" s="34"/>
      <c r="D111" s="35" t="s">
        <v>430</v>
      </c>
      <c r="E111" s="36">
        <f>E112</f>
        <v>0</v>
      </c>
      <c r="F111" s="36">
        <f>F112</f>
        <v>0</v>
      </c>
      <c r="G111" s="36">
        <f>G112</f>
        <v>0</v>
      </c>
      <c r="H111" s="36">
        <f t="shared" si="3"/>
        <v>0</v>
      </c>
    </row>
    <row r="112" spans="1:8" ht="16.5" customHeight="1">
      <c r="A112" s="32"/>
      <c r="B112" s="37"/>
      <c r="C112" s="48" t="s">
        <v>23</v>
      </c>
      <c r="D112" s="39" t="s">
        <v>24</v>
      </c>
      <c r="E112" s="40"/>
      <c r="F112" s="40"/>
      <c r="G112" s="40"/>
      <c r="H112" s="40">
        <f t="shared" si="3"/>
        <v>0</v>
      </c>
    </row>
    <row r="113" spans="1:8" ht="12.75">
      <c r="A113" s="67">
        <v>853</v>
      </c>
      <c r="B113" s="62"/>
      <c r="C113" s="63"/>
      <c r="D113" s="64" t="s">
        <v>80</v>
      </c>
      <c r="E113" s="65">
        <f>E114+E116+E118+E120</f>
        <v>533279</v>
      </c>
      <c r="F113" s="65">
        <f>F114+F116+F118+F120</f>
        <v>0</v>
      </c>
      <c r="G113" s="65">
        <f>G114+G116+G118+G120</f>
        <v>0</v>
      </c>
      <c r="H113" s="65">
        <f t="shared" si="3"/>
        <v>533279</v>
      </c>
    </row>
    <row r="114" spans="1:8" ht="25.5">
      <c r="A114" s="32"/>
      <c r="B114" s="46">
        <v>85311</v>
      </c>
      <c r="C114" s="34"/>
      <c r="D114" s="78" t="s">
        <v>131</v>
      </c>
      <c r="E114" s="36">
        <f>E115</f>
        <v>65000</v>
      </c>
      <c r="F114" s="36">
        <f>F115</f>
        <v>0</v>
      </c>
      <c r="G114" s="36">
        <f>G115</f>
        <v>0</v>
      </c>
      <c r="H114" s="36">
        <f t="shared" si="3"/>
        <v>65000</v>
      </c>
    </row>
    <row r="115" spans="1:8" ht="39" customHeight="1">
      <c r="A115" s="32"/>
      <c r="B115" s="37"/>
      <c r="C115" s="48">
        <v>2710</v>
      </c>
      <c r="D115" s="39" t="s">
        <v>145</v>
      </c>
      <c r="E115" s="40">
        <v>65000</v>
      </c>
      <c r="F115" s="40"/>
      <c r="G115" s="40"/>
      <c r="H115" s="40">
        <f t="shared" si="3"/>
        <v>65000</v>
      </c>
    </row>
    <row r="116" spans="1:8" ht="12.75">
      <c r="A116" s="32"/>
      <c r="B116" s="46">
        <v>85321</v>
      </c>
      <c r="C116" s="34"/>
      <c r="D116" s="35" t="s">
        <v>81</v>
      </c>
      <c r="E116" s="36">
        <f>E117</f>
        <v>139400</v>
      </c>
      <c r="F116" s="36">
        <f>F117</f>
        <v>0</v>
      </c>
      <c r="G116" s="36">
        <f>G117</f>
        <v>0</v>
      </c>
      <c r="H116" s="36">
        <f t="shared" si="3"/>
        <v>139400</v>
      </c>
    </row>
    <row r="117" spans="1:8" ht="42.75" customHeight="1">
      <c r="A117" s="32"/>
      <c r="B117" s="37"/>
      <c r="C117" s="38">
        <v>2110</v>
      </c>
      <c r="D117" s="39" t="s">
        <v>9</v>
      </c>
      <c r="E117" s="40">
        <v>139400</v>
      </c>
      <c r="F117" s="40"/>
      <c r="G117" s="40"/>
      <c r="H117" s="40">
        <f t="shared" si="3"/>
        <v>139400</v>
      </c>
    </row>
    <row r="118" spans="1:8" ht="25.5">
      <c r="A118" s="32"/>
      <c r="B118" s="46">
        <v>85324</v>
      </c>
      <c r="C118" s="34"/>
      <c r="D118" s="54" t="s">
        <v>82</v>
      </c>
      <c r="E118" s="36">
        <f>E119</f>
        <v>45000</v>
      </c>
      <c r="F118" s="36">
        <f>F119</f>
        <v>0</v>
      </c>
      <c r="G118" s="36">
        <f>G119</f>
        <v>0</v>
      </c>
      <c r="H118" s="36">
        <f t="shared" si="3"/>
        <v>45000</v>
      </c>
    </row>
    <row r="119" spans="1:8" ht="12.75">
      <c r="A119" s="32"/>
      <c r="B119" s="37"/>
      <c r="C119" s="48" t="s">
        <v>23</v>
      </c>
      <c r="D119" s="55" t="s">
        <v>24</v>
      </c>
      <c r="E119" s="40">
        <v>45000</v>
      </c>
      <c r="F119" s="40"/>
      <c r="G119" s="40"/>
      <c r="H119" s="40">
        <f t="shared" si="3"/>
        <v>45000</v>
      </c>
    </row>
    <row r="120" spans="1:8" ht="16.5" customHeight="1">
      <c r="A120" s="32"/>
      <c r="B120" s="46">
        <v>85333</v>
      </c>
      <c r="C120" s="34"/>
      <c r="D120" s="35" t="s">
        <v>83</v>
      </c>
      <c r="E120" s="36">
        <f>SUM(E121:E122)</f>
        <v>283879</v>
      </c>
      <c r="F120" s="36">
        <f>SUM(F121:F122)</f>
        <v>0</v>
      </c>
      <c r="G120" s="36">
        <f>SUM(G121:G122)</f>
        <v>0</v>
      </c>
      <c r="H120" s="36">
        <f t="shared" si="3"/>
        <v>283879</v>
      </c>
    </row>
    <row r="121" spans="1:8" ht="53.25" customHeight="1">
      <c r="A121" s="32"/>
      <c r="B121" s="37"/>
      <c r="C121" s="48">
        <v>2690</v>
      </c>
      <c r="D121" s="55" t="s">
        <v>84</v>
      </c>
      <c r="E121" s="40">
        <v>283759</v>
      </c>
      <c r="F121" s="40"/>
      <c r="G121" s="40"/>
      <c r="H121" s="40">
        <f t="shared" si="3"/>
        <v>283759</v>
      </c>
    </row>
    <row r="122" spans="1:8" ht="16.5" customHeight="1">
      <c r="A122" s="56"/>
      <c r="B122" s="57"/>
      <c r="C122" s="58" t="s">
        <v>23</v>
      </c>
      <c r="D122" s="59" t="s">
        <v>24</v>
      </c>
      <c r="E122" s="60">
        <v>120</v>
      </c>
      <c r="F122" s="60"/>
      <c r="G122" s="60"/>
      <c r="H122" s="60">
        <f t="shared" si="3"/>
        <v>120</v>
      </c>
    </row>
    <row r="123" spans="1:8" ht="12.75">
      <c r="A123" s="67">
        <v>854</v>
      </c>
      <c r="B123" s="62"/>
      <c r="C123" s="63"/>
      <c r="D123" s="64" t="s">
        <v>85</v>
      </c>
      <c r="E123" s="65">
        <f>E124+E129+E134</f>
        <v>299707</v>
      </c>
      <c r="F123" s="65">
        <f>F124+F129+F134</f>
        <v>0</v>
      </c>
      <c r="G123" s="65">
        <f>G124+G129+G134</f>
        <v>0</v>
      </c>
      <c r="H123" s="65">
        <f t="shared" si="3"/>
        <v>299707</v>
      </c>
    </row>
    <row r="124" spans="1:8" ht="12.75">
      <c r="A124" s="32"/>
      <c r="B124" s="46">
        <v>85403</v>
      </c>
      <c r="C124" s="34"/>
      <c r="D124" s="35" t="s">
        <v>86</v>
      </c>
      <c r="E124" s="36">
        <f>SUM(E125:E128)</f>
        <v>117647</v>
      </c>
      <c r="F124" s="36">
        <f>SUM(F125:F128)</f>
        <v>0</v>
      </c>
      <c r="G124" s="36">
        <f>SUM(G125:G128)</f>
        <v>0</v>
      </c>
      <c r="H124" s="36">
        <f t="shared" si="3"/>
        <v>117647</v>
      </c>
    </row>
    <row r="125" spans="1:8" ht="19.5" customHeight="1">
      <c r="A125" s="32"/>
      <c r="B125" s="37"/>
      <c r="C125" s="48" t="s">
        <v>17</v>
      </c>
      <c r="D125" s="39" t="s">
        <v>18</v>
      </c>
      <c r="E125" s="40">
        <v>200</v>
      </c>
      <c r="F125" s="40"/>
      <c r="G125" s="40"/>
      <c r="H125" s="40">
        <f t="shared" si="3"/>
        <v>200</v>
      </c>
    </row>
    <row r="126" spans="1:8" ht="42" customHeight="1">
      <c r="A126" s="32"/>
      <c r="B126" s="37"/>
      <c r="C126" s="48" t="s">
        <v>27</v>
      </c>
      <c r="D126" s="39" t="s">
        <v>28</v>
      </c>
      <c r="E126" s="40">
        <v>1757</v>
      </c>
      <c r="F126" s="40"/>
      <c r="G126" s="40"/>
      <c r="H126" s="40">
        <f t="shared" si="3"/>
        <v>1757</v>
      </c>
    </row>
    <row r="127" spans="1:8" ht="19.5" customHeight="1">
      <c r="A127" s="32"/>
      <c r="B127" s="37"/>
      <c r="C127" s="48" t="s">
        <v>19</v>
      </c>
      <c r="D127" s="39" t="s">
        <v>20</v>
      </c>
      <c r="E127" s="40">
        <v>115630</v>
      </c>
      <c r="F127" s="40"/>
      <c r="G127" s="40"/>
      <c r="H127" s="40">
        <f t="shared" si="3"/>
        <v>115630</v>
      </c>
    </row>
    <row r="128" spans="1:8" ht="19.5" customHeight="1">
      <c r="A128" s="32"/>
      <c r="B128" s="37"/>
      <c r="C128" s="48" t="s">
        <v>48</v>
      </c>
      <c r="D128" s="39" t="s">
        <v>49</v>
      </c>
      <c r="E128" s="40">
        <v>60</v>
      </c>
      <c r="F128" s="40"/>
      <c r="G128" s="40"/>
      <c r="H128" s="40">
        <f t="shared" si="3"/>
        <v>60</v>
      </c>
    </row>
    <row r="129" spans="1:8" ht="25.5">
      <c r="A129" s="32"/>
      <c r="B129" s="46">
        <v>85406</v>
      </c>
      <c r="C129" s="53"/>
      <c r="D129" s="35" t="s">
        <v>87</v>
      </c>
      <c r="E129" s="36">
        <f>E130</f>
        <v>50</v>
      </c>
      <c r="F129" s="36">
        <f>F130</f>
        <v>0</v>
      </c>
      <c r="G129" s="36">
        <f>G130</f>
        <v>0</v>
      </c>
      <c r="H129" s="36">
        <f t="shared" si="3"/>
        <v>50</v>
      </c>
    </row>
    <row r="130" spans="1:8" ht="16.5" customHeight="1">
      <c r="A130" s="32"/>
      <c r="B130" s="37"/>
      <c r="C130" s="48" t="s">
        <v>23</v>
      </c>
      <c r="D130" s="39" t="s">
        <v>24</v>
      </c>
      <c r="E130" s="40">
        <v>50</v>
      </c>
      <c r="F130" s="40"/>
      <c r="G130" s="40"/>
      <c r="H130" s="40">
        <f t="shared" si="3"/>
        <v>50</v>
      </c>
    </row>
    <row r="131" spans="1:8" ht="16.5" customHeight="1">
      <c r="A131" s="32"/>
      <c r="B131" s="46">
        <v>85407</v>
      </c>
      <c r="C131" s="34"/>
      <c r="D131" s="35" t="s">
        <v>88</v>
      </c>
      <c r="E131" s="36"/>
      <c r="F131" s="36"/>
      <c r="G131" s="36"/>
      <c r="H131" s="36">
        <f t="shared" si="3"/>
        <v>0</v>
      </c>
    </row>
    <row r="132" spans="1:8" ht="39" customHeight="1">
      <c r="A132" s="32"/>
      <c r="B132" s="37"/>
      <c r="C132" s="48" t="s">
        <v>27</v>
      </c>
      <c r="D132" s="39" t="s">
        <v>28</v>
      </c>
      <c r="E132" s="40"/>
      <c r="F132" s="40"/>
      <c r="G132" s="40"/>
      <c r="H132" s="40">
        <f t="shared" si="3"/>
        <v>0</v>
      </c>
    </row>
    <row r="133" spans="1:8" ht="16.5" customHeight="1">
      <c r="A133" s="32"/>
      <c r="B133" s="37"/>
      <c r="C133" s="48" t="s">
        <v>23</v>
      </c>
      <c r="D133" s="39" t="s">
        <v>24</v>
      </c>
      <c r="E133" s="40"/>
      <c r="F133" s="40"/>
      <c r="G133" s="40"/>
      <c r="H133" s="40">
        <f t="shared" si="3"/>
        <v>0</v>
      </c>
    </row>
    <row r="134" spans="1:8" ht="16.5" customHeight="1">
      <c r="A134" s="32"/>
      <c r="B134" s="46">
        <v>85410</v>
      </c>
      <c r="C134" s="34"/>
      <c r="D134" s="35" t="s">
        <v>89</v>
      </c>
      <c r="E134" s="36">
        <f>SUM(E135:E136)</f>
        <v>182010</v>
      </c>
      <c r="F134" s="36">
        <f>SUM(F135:F136)</f>
        <v>0</v>
      </c>
      <c r="G134" s="36">
        <f>SUM(G135:G136)</f>
        <v>0</v>
      </c>
      <c r="H134" s="36">
        <f t="shared" si="3"/>
        <v>182010</v>
      </c>
    </row>
    <row r="135" spans="1:8" ht="38.25" customHeight="1">
      <c r="A135" s="32"/>
      <c r="B135" s="37"/>
      <c r="C135" s="48" t="s">
        <v>27</v>
      </c>
      <c r="D135" s="39" t="s">
        <v>28</v>
      </c>
      <c r="E135" s="40">
        <v>105436</v>
      </c>
      <c r="F135" s="40"/>
      <c r="G135" s="40"/>
      <c r="H135" s="40">
        <f t="shared" si="3"/>
        <v>105436</v>
      </c>
    </row>
    <row r="136" spans="1:8" ht="18" customHeight="1">
      <c r="A136" s="32"/>
      <c r="B136" s="37"/>
      <c r="C136" s="48" t="s">
        <v>19</v>
      </c>
      <c r="D136" s="39" t="s">
        <v>20</v>
      </c>
      <c r="E136" s="40">
        <v>76574</v>
      </c>
      <c r="F136" s="40"/>
      <c r="G136" s="40"/>
      <c r="H136" s="40">
        <f t="shared" si="3"/>
        <v>76574</v>
      </c>
    </row>
    <row r="137" spans="1:8" ht="26.25" customHeight="1">
      <c r="A137" s="22"/>
      <c r="B137" s="7"/>
      <c r="C137" s="23"/>
      <c r="D137" s="8" t="s">
        <v>45</v>
      </c>
      <c r="E137" s="9">
        <f>SUM(E9,E15,E22,E27,E35,E50,E61,E67,E76,E92,E97,E123,E113,E12)</f>
        <v>40660162</v>
      </c>
      <c r="F137" s="9">
        <f>SUM(F9,F15,F22,F27,F35,F50,F61,F67,F76,F92,F97,F123,F113,F12)</f>
        <v>87000</v>
      </c>
      <c r="G137" s="9">
        <f>SUM(G9,G15,G22,G27,G35,G50,G61,G67,G76,G92,G97,G123,G113,G12)</f>
        <v>0</v>
      </c>
      <c r="H137" s="9">
        <f>SUM(H9,H15,H22,H27,H35,H50,H61,H67,H76,H92,H97,H123,H113,H12)</f>
        <v>40747162</v>
      </c>
    </row>
    <row r="138" spans="1:8" ht="12.75">
      <c r="A138" s="12"/>
      <c r="B138" s="13"/>
      <c r="C138" s="13"/>
      <c r="D138" s="14"/>
      <c r="E138" s="15"/>
      <c r="F138" s="15"/>
      <c r="G138" s="15"/>
      <c r="H138" s="15"/>
    </row>
  </sheetData>
  <mergeCells count="2">
    <mergeCell ref="C7:D7"/>
    <mergeCell ref="A6:H6"/>
  </mergeCells>
  <printOptions horizontalCentered="1"/>
  <pageMargins left="0.3937007874015748" right="0.1968503937007874" top="0.5905511811023623" bottom="0.7874015748031497" header="0.5118110236220472" footer="0.5118110236220472"/>
  <pageSetup horizontalDpi="600" verticalDpi="600" orientation="portrait" paperSize="9" scale="80" r:id="rId1"/>
  <headerFooter alignWithMargins="0">
    <oddFooter>&amp;CStrona &amp;P z &amp;N</oddFooter>
  </headerFooter>
  <rowBreaks count="3" manualBreakCount="3">
    <brk id="38" max="255" man="1"/>
    <brk id="75" max="255" man="1"/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57"/>
  <sheetViews>
    <sheetView workbookViewId="0" topLeftCell="A1">
      <selection activeCell="H2" sqref="H2"/>
    </sheetView>
  </sheetViews>
  <sheetFormatPr defaultColWidth="9.140625" defaultRowHeight="12.75"/>
  <cols>
    <col min="1" max="1" width="4.00390625" style="206" customWidth="1"/>
    <col min="2" max="2" width="6.8515625" style="206" customWidth="1"/>
    <col min="3" max="3" width="4.8515625" style="206" customWidth="1"/>
    <col min="4" max="4" width="43.57421875" style="207" customWidth="1"/>
    <col min="5" max="8" width="10.7109375" style="296" customWidth="1"/>
    <col min="9" max="16384" width="9.140625" style="208" customWidth="1"/>
  </cols>
  <sheetData>
    <row r="1" spans="5:8" ht="12">
      <c r="E1" s="316"/>
      <c r="F1" s="316"/>
      <c r="G1" s="316"/>
      <c r="H1" s="316" t="s">
        <v>473</v>
      </c>
    </row>
    <row r="2" spans="5:8" ht="11.25">
      <c r="E2" s="317"/>
      <c r="F2" s="317"/>
      <c r="G2" s="317"/>
      <c r="H2" s="317" t="s">
        <v>657</v>
      </c>
    </row>
    <row r="3" spans="5:8" ht="11.25">
      <c r="E3" s="317"/>
      <c r="F3" s="317"/>
      <c r="G3" s="317"/>
      <c r="H3" s="317" t="s">
        <v>159</v>
      </c>
    </row>
    <row r="4" spans="5:8" ht="11.25">
      <c r="E4" s="317"/>
      <c r="F4" s="317"/>
      <c r="G4" s="317"/>
      <c r="H4" s="317" t="s">
        <v>649</v>
      </c>
    </row>
    <row r="6" spans="1:8" ht="15.75">
      <c r="A6" s="494" t="s">
        <v>269</v>
      </c>
      <c r="B6" s="494"/>
      <c r="C6" s="494"/>
      <c r="D6" s="494"/>
      <c r="E6" s="494"/>
      <c r="F6" s="494"/>
      <c r="G6" s="494"/>
      <c r="H6" s="494"/>
    </row>
    <row r="8" spans="1:8" s="471" customFormat="1" ht="22.5">
      <c r="A8" s="468" t="s">
        <v>171</v>
      </c>
      <c r="B8" s="468" t="s">
        <v>172</v>
      </c>
      <c r="C8" s="25" t="s">
        <v>3</v>
      </c>
      <c r="D8" s="469" t="s">
        <v>254</v>
      </c>
      <c r="E8" s="470" t="s">
        <v>192</v>
      </c>
      <c r="F8" s="470" t="s">
        <v>644</v>
      </c>
      <c r="G8" s="470" t="s">
        <v>650</v>
      </c>
      <c r="H8" s="470" t="s">
        <v>646</v>
      </c>
    </row>
    <row r="9" spans="1:8" ht="12.75">
      <c r="A9" s="214" t="s">
        <v>5</v>
      </c>
      <c r="B9" s="214"/>
      <c r="C9" s="214"/>
      <c r="D9" s="215" t="s">
        <v>6</v>
      </c>
      <c r="E9" s="297">
        <f>E10</f>
        <v>25000</v>
      </c>
      <c r="F9" s="297">
        <f>F10</f>
        <v>0</v>
      </c>
      <c r="G9" s="297">
        <f>G10</f>
        <v>0</v>
      </c>
      <c r="H9" s="297">
        <f>E9+F9-G9</f>
        <v>25000</v>
      </c>
    </row>
    <row r="10" spans="1:8" s="222" customFormat="1" ht="21">
      <c r="A10" s="216"/>
      <c r="B10" s="217" t="s">
        <v>7</v>
      </c>
      <c r="C10" s="217"/>
      <c r="D10" s="218" t="s">
        <v>380</v>
      </c>
      <c r="E10" s="298">
        <f>SUM(E11:E11)</f>
        <v>25000</v>
      </c>
      <c r="F10" s="298">
        <f>SUM(F11:F11)</f>
        <v>0</v>
      </c>
      <c r="G10" s="298">
        <f>SUM(G11:G11)</f>
        <v>0</v>
      </c>
      <c r="H10" s="298">
        <f aca="true" t="shared" si="0" ref="H10:H73">E10+F10-G10</f>
        <v>25000</v>
      </c>
    </row>
    <row r="11" spans="1:8" s="226" customFormat="1" ht="11.25">
      <c r="A11" s="223"/>
      <c r="B11" s="223"/>
      <c r="C11" s="223" t="s">
        <v>272</v>
      </c>
      <c r="D11" s="224" t="s">
        <v>303</v>
      </c>
      <c r="E11" s="278">
        <v>25000</v>
      </c>
      <c r="F11" s="278"/>
      <c r="G11" s="278"/>
      <c r="H11" s="278">
        <f t="shared" si="0"/>
        <v>25000</v>
      </c>
    </row>
    <row r="12" spans="1:8" s="222" customFormat="1" ht="10.5" hidden="1">
      <c r="A12" s="227"/>
      <c r="B12" s="228" t="s">
        <v>273</v>
      </c>
      <c r="C12" s="228"/>
      <c r="D12" s="229" t="s">
        <v>381</v>
      </c>
      <c r="E12" s="299"/>
      <c r="F12" s="299"/>
      <c r="G12" s="299"/>
      <c r="H12" s="299">
        <f t="shared" si="0"/>
        <v>0</v>
      </c>
    </row>
    <row r="13" spans="1:8" ht="11.25" hidden="1">
      <c r="A13" s="230"/>
      <c r="B13" s="230"/>
      <c r="C13" s="230" t="s">
        <v>272</v>
      </c>
      <c r="D13" s="231" t="s">
        <v>303</v>
      </c>
      <c r="E13" s="300"/>
      <c r="F13" s="300"/>
      <c r="G13" s="300"/>
      <c r="H13" s="300">
        <f t="shared" si="0"/>
        <v>0</v>
      </c>
    </row>
    <row r="14" spans="1:8" s="232" customFormat="1" ht="12.75">
      <c r="A14" s="214" t="s">
        <v>11</v>
      </c>
      <c r="B14" s="214"/>
      <c r="C14" s="214"/>
      <c r="D14" s="215" t="s">
        <v>12</v>
      </c>
      <c r="E14" s="297">
        <f>E15+E19</f>
        <v>71819</v>
      </c>
      <c r="F14" s="297">
        <f>F15+F19</f>
        <v>0</v>
      </c>
      <c r="G14" s="297">
        <f>G15+G19</f>
        <v>0</v>
      </c>
      <c r="H14" s="297">
        <f t="shared" si="0"/>
        <v>71819</v>
      </c>
    </row>
    <row r="15" spans="1:8" s="222" customFormat="1" ht="10.5">
      <c r="A15" s="216"/>
      <c r="B15" s="217" t="s">
        <v>13</v>
      </c>
      <c r="C15" s="217"/>
      <c r="D15" s="218" t="s">
        <v>14</v>
      </c>
      <c r="E15" s="298">
        <f>SUM(E16:E18)</f>
        <v>69819</v>
      </c>
      <c r="F15" s="298">
        <f>SUM(F16:F18)</f>
        <v>0</v>
      </c>
      <c r="G15" s="298">
        <f>SUM(G16:G18)</f>
        <v>0</v>
      </c>
      <c r="H15" s="298">
        <f t="shared" si="0"/>
        <v>69819</v>
      </c>
    </row>
    <row r="16" spans="1:8" ht="11.25">
      <c r="A16" s="223"/>
      <c r="B16" s="223"/>
      <c r="C16" s="223" t="s">
        <v>274</v>
      </c>
      <c r="D16" s="224" t="s">
        <v>382</v>
      </c>
      <c r="E16" s="278">
        <v>61419</v>
      </c>
      <c r="F16" s="278"/>
      <c r="G16" s="278"/>
      <c r="H16" s="278">
        <f t="shared" si="0"/>
        <v>61419</v>
      </c>
    </row>
    <row r="17" spans="1:8" ht="11.25">
      <c r="A17" s="223"/>
      <c r="B17" s="223"/>
      <c r="C17" s="223" t="s">
        <v>271</v>
      </c>
      <c r="D17" s="224" t="s">
        <v>333</v>
      </c>
      <c r="E17" s="278">
        <v>700</v>
      </c>
      <c r="F17" s="278"/>
      <c r="G17" s="278"/>
      <c r="H17" s="278">
        <f t="shared" si="0"/>
        <v>700</v>
      </c>
    </row>
    <row r="18" spans="1:8" ht="11.25">
      <c r="A18" s="223"/>
      <c r="B18" s="223"/>
      <c r="C18" s="223" t="s">
        <v>272</v>
      </c>
      <c r="D18" s="224" t="s">
        <v>303</v>
      </c>
      <c r="E18" s="278">
        <v>7700</v>
      </c>
      <c r="F18" s="278"/>
      <c r="G18" s="278"/>
      <c r="H18" s="278">
        <f t="shared" si="0"/>
        <v>7700</v>
      </c>
    </row>
    <row r="19" spans="1:8" s="222" customFormat="1" ht="10.5">
      <c r="A19" s="216"/>
      <c r="B19" s="217" t="s">
        <v>95</v>
      </c>
      <c r="C19" s="217"/>
      <c r="D19" s="218" t="s">
        <v>383</v>
      </c>
      <c r="E19" s="298">
        <f>SUM(E20)</f>
        <v>2000</v>
      </c>
      <c r="F19" s="298">
        <f>SUM(F20)</f>
        <v>0</v>
      </c>
      <c r="G19" s="298">
        <f>SUM(G20)</f>
        <v>0</v>
      </c>
      <c r="H19" s="298">
        <f t="shared" si="0"/>
        <v>2000</v>
      </c>
    </row>
    <row r="20" spans="1:8" ht="11.25">
      <c r="A20" s="233"/>
      <c r="B20" s="233"/>
      <c r="C20" s="233" t="s">
        <v>272</v>
      </c>
      <c r="D20" s="234" t="s">
        <v>303</v>
      </c>
      <c r="E20" s="279">
        <v>2000</v>
      </c>
      <c r="F20" s="279"/>
      <c r="G20" s="279"/>
      <c r="H20" s="279">
        <f t="shared" si="0"/>
        <v>2000</v>
      </c>
    </row>
    <row r="21" spans="1:8" s="232" customFormat="1" ht="12.75">
      <c r="A21" s="214">
        <v>600</v>
      </c>
      <c r="B21" s="214"/>
      <c r="C21" s="214"/>
      <c r="D21" s="215" t="s">
        <v>15</v>
      </c>
      <c r="E21" s="297">
        <f>E24</f>
        <v>7342474</v>
      </c>
      <c r="F21" s="297">
        <f>F24</f>
        <v>0</v>
      </c>
      <c r="G21" s="297">
        <f>G24</f>
        <v>0</v>
      </c>
      <c r="H21" s="297">
        <f t="shared" si="0"/>
        <v>7342474</v>
      </c>
    </row>
    <row r="22" spans="1:8" s="222" customFormat="1" ht="10.5" hidden="1">
      <c r="A22" s="216"/>
      <c r="B22" s="217" t="s">
        <v>275</v>
      </c>
      <c r="C22" s="217"/>
      <c r="D22" s="218" t="s">
        <v>384</v>
      </c>
      <c r="E22" s="298"/>
      <c r="F22" s="298"/>
      <c r="G22" s="298"/>
      <c r="H22" s="298">
        <f t="shared" si="0"/>
        <v>0</v>
      </c>
    </row>
    <row r="23" spans="1:8" ht="36.75" customHeight="1" hidden="1">
      <c r="A23" s="223"/>
      <c r="B23" s="223"/>
      <c r="C23" s="223" t="s">
        <v>276</v>
      </c>
      <c r="D23" s="224" t="s">
        <v>385</v>
      </c>
      <c r="E23" s="278"/>
      <c r="F23" s="278"/>
      <c r="G23" s="278"/>
      <c r="H23" s="278">
        <f t="shared" si="0"/>
        <v>0</v>
      </c>
    </row>
    <row r="24" spans="1:8" ht="11.25">
      <c r="A24" s="223"/>
      <c r="B24" s="217" t="s">
        <v>96</v>
      </c>
      <c r="C24" s="217"/>
      <c r="D24" s="218" t="s">
        <v>16</v>
      </c>
      <c r="E24" s="298">
        <f>SUM(E25:E52)</f>
        <v>7342474</v>
      </c>
      <c r="F24" s="298">
        <f>SUM(F25:F52)</f>
        <v>0</v>
      </c>
      <c r="G24" s="298">
        <f>SUM(G25:G52)</f>
        <v>0</v>
      </c>
      <c r="H24" s="298">
        <f t="shared" si="0"/>
        <v>7342474</v>
      </c>
    </row>
    <row r="25" spans="1:8" ht="11.25">
      <c r="A25" s="223"/>
      <c r="B25" s="223"/>
      <c r="C25" s="223" t="s">
        <v>277</v>
      </c>
      <c r="D25" s="224" t="s">
        <v>326</v>
      </c>
      <c r="E25" s="278">
        <v>17700</v>
      </c>
      <c r="F25" s="278"/>
      <c r="G25" s="278"/>
      <c r="H25" s="278">
        <f t="shared" si="0"/>
        <v>17700</v>
      </c>
    </row>
    <row r="26" spans="1:8" ht="11.25">
      <c r="A26" s="223"/>
      <c r="B26" s="223"/>
      <c r="C26" s="223" t="s">
        <v>278</v>
      </c>
      <c r="D26" s="224" t="s">
        <v>386</v>
      </c>
      <c r="E26" s="278"/>
      <c r="F26" s="278"/>
      <c r="G26" s="278"/>
      <c r="H26" s="278">
        <f t="shared" si="0"/>
        <v>0</v>
      </c>
    </row>
    <row r="27" spans="1:8" ht="11.25">
      <c r="A27" s="223"/>
      <c r="B27" s="223"/>
      <c r="C27" s="223" t="s">
        <v>279</v>
      </c>
      <c r="D27" s="224" t="s">
        <v>327</v>
      </c>
      <c r="E27" s="278">
        <v>800700</v>
      </c>
      <c r="F27" s="278"/>
      <c r="G27" s="278"/>
      <c r="H27" s="278">
        <f t="shared" si="0"/>
        <v>800700</v>
      </c>
    </row>
    <row r="28" spans="1:8" ht="11.25">
      <c r="A28" s="223"/>
      <c r="B28" s="223"/>
      <c r="C28" s="223" t="s">
        <v>280</v>
      </c>
      <c r="D28" s="224" t="s">
        <v>328</v>
      </c>
      <c r="E28" s="278">
        <v>57720</v>
      </c>
      <c r="F28" s="278"/>
      <c r="G28" s="278"/>
      <c r="H28" s="278">
        <f t="shared" si="0"/>
        <v>57720</v>
      </c>
    </row>
    <row r="29" spans="1:8" ht="11.25">
      <c r="A29" s="223"/>
      <c r="B29" s="223"/>
      <c r="C29" s="223" t="s">
        <v>281</v>
      </c>
      <c r="D29" s="224" t="s">
        <v>329</v>
      </c>
      <c r="E29" s="278">
        <v>132300</v>
      </c>
      <c r="F29" s="278"/>
      <c r="G29" s="278"/>
      <c r="H29" s="278">
        <f t="shared" si="0"/>
        <v>132300</v>
      </c>
    </row>
    <row r="30" spans="1:8" ht="11.25">
      <c r="A30" s="223"/>
      <c r="B30" s="223"/>
      <c r="C30" s="223" t="s">
        <v>282</v>
      </c>
      <c r="D30" s="224" t="s">
        <v>330</v>
      </c>
      <c r="E30" s="278">
        <v>20000</v>
      </c>
      <c r="F30" s="278"/>
      <c r="G30" s="278"/>
      <c r="H30" s="278">
        <f t="shared" si="0"/>
        <v>20000</v>
      </c>
    </row>
    <row r="31" spans="1:8" ht="11.25">
      <c r="A31" s="223"/>
      <c r="B31" s="223"/>
      <c r="C31" s="223" t="s">
        <v>283</v>
      </c>
      <c r="D31" s="224" t="s">
        <v>387</v>
      </c>
      <c r="E31" s="278">
        <v>17500</v>
      </c>
      <c r="F31" s="278"/>
      <c r="G31" s="278"/>
      <c r="H31" s="278">
        <f t="shared" si="0"/>
        <v>17500</v>
      </c>
    </row>
    <row r="32" spans="1:8" ht="11.25">
      <c r="A32" s="223"/>
      <c r="B32" s="223"/>
      <c r="C32" s="223" t="s">
        <v>284</v>
      </c>
      <c r="D32" s="224" t="s">
        <v>388</v>
      </c>
      <c r="E32" s="278"/>
      <c r="F32" s="278"/>
      <c r="G32" s="278"/>
      <c r="H32" s="278">
        <f t="shared" si="0"/>
        <v>0</v>
      </c>
    </row>
    <row r="33" spans="1:8" ht="11.25">
      <c r="A33" s="223"/>
      <c r="B33" s="223"/>
      <c r="C33" s="223" t="s">
        <v>271</v>
      </c>
      <c r="D33" s="224" t="s">
        <v>333</v>
      </c>
      <c r="E33" s="278">
        <v>280000</v>
      </c>
      <c r="F33" s="278"/>
      <c r="G33" s="278"/>
      <c r="H33" s="278">
        <f t="shared" si="0"/>
        <v>280000</v>
      </c>
    </row>
    <row r="34" spans="1:8" ht="11.25">
      <c r="A34" s="223"/>
      <c r="B34" s="223"/>
      <c r="C34" s="223" t="s">
        <v>286</v>
      </c>
      <c r="D34" s="224" t="s">
        <v>336</v>
      </c>
      <c r="E34" s="278">
        <v>38000</v>
      </c>
      <c r="F34" s="278"/>
      <c r="G34" s="278"/>
      <c r="H34" s="278">
        <f t="shared" si="0"/>
        <v>38000</v>
      </c>
    </row>
    <row r="35" spans="1:8" ht="11.25">
      <c r="A35" s="223"/>
      <c r="B35" s="223"/>
      <c r="C35" s="223" t="s">
        <v>287</v>
      </c>
      <c r="D35" s="224" t="s">
        <v>337</v>
      </c>
      <c r="E35" s="278">
        <v>200000</v>
      </c>
      <c r="F35" s="278"/>
      <c r="G35" s="278"/>
      <c r="H35" s="278">
        <f t="shared" si="0"/>
        <v>200000</v>
      </c>
    </row>
    <row r="36" spans="1:8" ht="11.25">
      <c r="A36" s="223"/>
      <c r="B36" s="223"/>
      <c r="C36" s="240">
        <v>4280</v>
      </c>
      <c r="D36" s="224" t="s">
        <v>285</v>
      </c>
      <c r="E36" s="278">
        <v>4000</v>
      </c>
      <c r="F36" s="278"/>
      <c r="G36" s="278"/>
      <c r="H36" s="278">
        <f t="shared" si="0"/>
        <v>4000</v>
      </c>
    </row>
    <row r="37" spans="1:8" ht="11.25">
      <c r="A37" s="223"/>
      <c r="B37" s="223"/>
      <c r="C37" s="223" t="s">
        <v>272</v>
      </c>
      <c r="D37" s="224" t="s">
        <v>303</v>
      </c>
      <c r="E37" s="278">
        <v>140000</v>
      </c>
      <c r="F37" s="278"/>
      <c r="G37" s="278"/>
      <c r="H37" s="278">
        <f t="shared" si="0"/>
        <v>140000</v>
      </c>
    </row>
    <row r="38" spans="1:8" ht="11.25">
      <c r="A38" s="223"/>
      <c r="B38" s="223"/>
      <c r="C38" s="223" t="s">
        <v>288</v>
      </c>
      <c r="D38" s="224" t="s">
        <v>338</v>
      </c>
      <c r="E38" s="278">
        <v>1750</v>
      </c>
      <c r="F38" s="278"/>
      <c r="G38" s="278"/>
      <c r="H38" s="278">
        <f t="shared" si="0"/>
        <v>1750</v>
      </c>
    </row>
    <row r="39" spans="1:8" ht="22.5">
      <c r="A39" s="223"/>
      <c r="B39" s="223"/>
      <c r="C39" s="223" t="s">
        <v>289</v>
      </c>
      <c r="D39" s="224" t="s">
        <v>339</v>
      </c>
      <c r="E39" s="278">
        <v>5000</v>
      </c>
      <c r="F39" s="278"/>
      <c r="G39" s="278"/>
      <c r="H39" s="278">
        <f t="shared" si="0"/>
        <v>5000</v>
      </c>
    </row>
    <row r="40" spans="1:8" ht="22.5">
      <c r="A40" s="223"/>
      <c r="B40" s="223"/>
      <c r="C40" s="223" t="s">
        <v>290</v>
      </c>
      <c r="D40" s="224" t="s">
        <v>340</v>
      </c>
      <c r="E40" s="278">
        <v>10000</v>
      </c>
      <c r="F40" s="278"/>
      <c r="G40" s="278"/>
      <c r="H40" s="278">
        <f t="shared" si="0"/>
        <v>10000</v>
      </c>
    </row>
    <row r="41" spans="1:8" ht="11.25">
      <c r="A41" s="223"/>
      <c r="B41" s="223"/>
      <c r="C41" s="223" t="s">
        <v>291</v>
      </c>
      <c r="D41" s="224" t="s">
        <v>341</v>
      </c>
      <c r="E41" s="278">
        <v>3100</v>
      </c>
      <c r="F41" s="278"/>
      <c r="G41" s="278"/>
      <c r="H41" s="278">
        <f t="shared" si="0"/>
        <v>3100</v>
      </c>
    </row>
    <row r="42" spans="1:8" ht="11.25">
      <c r="A42" s="223"/>
      <c r="B42" s="223"/>
      <c r="C42" s="223" t="s">
        <v>292</v>
      </c>
      <c r="D42" s="224" t="s">
        <v>342</v>
      </c>
      <c r="E42" s="278">
        <v>18000</v>
      </c>
      <c r="F42" s="278"/>
      <c r="G42" s="278"/>
      <c r="H42" s="278">
        <f t="shared" si="0"/>
        <v>18000</v>
      </c>
    </row>
    <row r="43" spans="1:8" ht="11.25">
      <c r="A43" s="223"/>
      <c r="B43" s="223"/>
      <c r="C43" s="223" t="s">
        <v>293</v>
      </c>
      <c r="D43" s="224" t="s">
        <v>331</v>
      </c>
      <c r="E43" s="278">
        <v>23200</v>
      </c>
      <c r="F43" s="278"/>
      <c r="G43" s="278"/>
      <c r="H43" s="278">
        <f t="shared" si="0"/>
        <v>23200</v>
      </c>
    </row>
    <row r="44" spans="1:8" ht="11.25">
      <c r="A44" s="223"/>
      <c r="B44" s="223"/>
      <c r="C44" s="223" t="s">
        <v>294</v>
      </c>
      <c r="D44" s="224" t="s">
        <v>389</v>
      </c>
      <c r="E44" s="278">
        <v>23000</v>
      </c>
      <c r="F44" s="278"/>
      <c r="G44" s="278"/>
      <c r="H44" s="278">
        <f t="shared" si="0"/>
        <v>23000</v>
      </c>
    </row>
    <row r="45" spans="1:8" ht="22.5">
      <c r="A45" s="223"/>
      <c r="B45" s="223"/>
      <c r="C45" s="223" t="s">
        <v>295</v>
      </c>
      <c r="D45" s="224" t="s">
        <v>390</v>
      </c>
      <c r="E45" s="278">
        <v>7000</v>
      </c>
      <c r="F45" s="278"/>
      <c r="G45" s="278"/>
      <c r="H45" s="278">
        <f t="shared" si="0"/>
        <v>7000</v>
      </c>
    </row>
    <row r="46" spans="1:8" ht="22.5">
      <c r="A46" s="223"/>
      <c r="B46" s="223"/>
      <c r="C46" s="223" t="s">
        <v>296</v>
      </c>
      <c r="D46" s="224" t="s">
        <v>391</v>
      </c>
      <c r="E46" s="278">
        <v>304</v>
      </c>
      <c r="F46" s="278"/>
      <c r="G46" s="278"/>
      <c r="H46" s="278">
        <f t="shared" si="0"/>
        <v>304</v>
      </c>
    </row>
    <row r="47" spans="1:8" ht="16.5" customHeight="1">
      <c r="A47" s="223"/>
      <c r="B47" s="223"/>
      <c r="C47" s="241" t="s">
        <v>297</v>
      </c>
      <c r="D47" s="224" t="s">
        <v>392</v>
      </c>
      <c r="E47" s="278">
        <v>6000</v>
      </c>
      <c r="F47" s="278"/>
      <c r="G47" s="278"/>
      <c r="H47" s="278">
        <f t="shared" si="0"/>
        <v>6000</v>
      </c>
    </row>
    <row r="48" spans="1:8" ht="22.5">
      <c r="A48" s="223"/>
      <c r="B48" s="223"/>
      <c r="C48" s="241" t="s">
        <v>298</v>
      </c>
      <c r="D48" s="224" t="s">
        <v>343</v>
      </c>
      <c r="E48" s="278">
        <v>700</v>
      </c>
      <c r="F48" s="278"/>
      <c r="G48" s="278"/>
      <c r="H48" s="278">
        <f t="shared" si="0"/>
        <v>700</v>
      </c>
    </row>
    <row r="49" spans="1:8" ht="22.5">
      <c r="A49" s="223"/>
      <c r="B49" s="223"/>
      <c r="C49" s="241" t="s">
        <v>299</v>
      </c>
      <c r="D49" s="224" t="s">
        <v>344</v>
      </c>
      <c r="E49" s="278">
        <v>6500</v>
      </c>
      <c r="F49" s="278"/>
      <c r="G49" s="278"/>
      <c r="H49" s="278">
        <f t="shared" si="0"/>
        <v>6500</v>
      </c>
    </row>
    <row r="50" spans="1:8" ht="11.25">
      <c r="A50" s="223"/>
      <c r="B50" s="223"/>
      <c r="C50" s="223" t="s">
        <v>300</v>
      </c>
      <c r="D50" s="224" t="s">
        <v>393</v>
      </c>
      <c r="E50" s="278">
        <v>5530000</v>
      </c>
      <c r="F50" s="278"/>
      <c r="G50" s="278"/>
      <c r="H50" s="278">
        <f t="shared" si="0"/>
        <v>5530000</v>
      </c>
    </row>
    <row r="51" spans="1:8" ht="11.25" hidden="1">
      <c r="A51" s="223"/>
      <c r="B51" s="223"/>
      <c r="C51" s="223" t="s">
        <v>301</v>
      </c>
      <c r="D51" s="224" t="s">
        <v>393</v>
      </c>
      <c r="E51" s="278"/>
      <c r="F51" s="278"/>
      <c r="G51" s="278"/>
      <c r="H51" s="278">
        <f t="shared" si="0"/>
        <v>0</v>
      </c>
    </row>
    <row r="52" spans="1:8" ht="11.25">
      <c r="A52" s="233"/>
      <c r="B52" s="233"/>
      <c r="C52" s="233" t="s">
        <v>302</v>
      </c>
      <c r="D52" s="234" t="s">
        <v>304</v>
      </c>
      <c r="E52" s="279"/>
      <c r="F52" s="279"/>
      <c r="G52" s="279"/>
      <c r="H52" s="279">
        <f t="shared" si="0"/>
        <v>0</v>
      </c>
    </row>
    <row r="53" spans="1:8" s="232" customFormat="1" ht="12.75">
      <c r="A53" s="214">
        <v>700</v>
      </c>
      <c r="B53" s="214"/>
      <c r="C53" s="214"/>
      <c r="D53" s="215" t="s">
        <v>25</v>
      </c>
      <c r="E53" s="297">
        <f aca="true" t="shared" si="1" ref="E53:G54">E54</f>
        <v>15000</v>
      </c>
      <c r="F53" s="297">
        <f t="shared" si="1"/>
        <v>0</v>
      </c>
      <c r="G53" s="297">
        <f t="shared" si="1"/>
        <v>0</v>
      </c>
      <c r="H53" s="297">
        <f t="shared" si="0"/>
        <v>15000</v>
      </c>
    </row>
    <row r="54" spans="1:8" s="222" customFormat="1" ht="10.5">
      <c r="A54" s="216"/>
      <c r="B54" s="217" t="s">
        <v>97</v>
      </c>
      <c r="C54" s="217"/>
      <c r="D54" s="218" t="s">
        <v>26</v>
      </c>
      <c r="E54" s="298">
        <f t="shared" si="1"/>
        <v>15000</v>
      </c>
      <c r="F54" s="298">
        <f t="shared" si="1"/>
        <v>0</v>
      </c>
      <c r="G54" s="298">
        <f t="shared" si="1"/>
        <v>0</v>
      </c>
      <c r="H54" s="298">
        <f t="shared" si="0"/>
        <v>15000</v>
      </c>
    </row>
    <row r="55" spans="1:8" ht="11.25">
      <c r="A55" s="223"/>
      <c r="B55" s="223"/>
      <c r="C55" s="242">
        <v>4300</v>
      </c>
      <c r="D55" s="224" t="s">
        <v>303</v>
      </c>
      <c r="E55" s="278">
        <v>15000</v>
      </c>
      <c r="F55" s="278"/>
      <c r="G55" s="278"/>
      <c r="H55" s="278">
        <f t="shared" si="0"/>
        <v>15000</v>
      </c>
    </row>
    <row r="56" spans="1:8" ht="11.25" hidden="1">
      <c r="A56" s="223"/>
      <c r="B56" s="223"/>
      <c r="C56" s="242">
        <v>6060</v>
      </c>
      <c r="D56" s="224" t="s">
        <v>304</v>
      </c>
      <c r="E56" s="278"/>
      <c r="F56" s="278"/>
      <c r="G56" s="278"/>
      <c r="H56" s="278">
        <f t="shared" si="0"/>
        <v>0</v>
      </c>
    </row>
    <row r="57" spans="1:8" s="232" customFormat="1" ht="12.75">
      <c r="A57" s="243">
        <v>710</v>
      </c>
      <c r="B57" s="244"/>
      <c r="C57" s="243"/>
      <c r="D57" s="245" t="s">
        <v>31</v>
      </c>
      <c r="E57" s="301">
        <f>E58+E60+E62</f>
        <v>470500</v>
      </c>
      <c r="F57" s="301">
        <f>F58+F60+F62</f>
        <v>0</v>
      </c>
      <c r="G57" s="301">
        <f>G58+G60+G62</f>
        <v>0</v>
      </c>
      <c r="H57" s="301">
        <f t="shared" si="0"/>
        <v>470500</v>
      </c>
    </row>
    <row r="58" spans="1:8" s="222" customFormat="1" ht="10.5">
      <c r="A58" s="246"/>
      <c r="B58" s="247">
        <v>71013</v>
      </c>
      <c r="C58" s="248"/>
      <c r="D58" s="218" t="s">
        <v>32</v>
      </c>
      <c r="E58" s="298">
        <f>E59</f>
        <v>124000</v>
      </c>
      <c r="F58" s="298">
        <f>F59</f>
        <v>0</v>
      </c>
      <c r="G58" s="298">
        <f>G59</f>
        <v>0</v>
      </c>
      <c r="H58" s="298">
        <f t="shared" si="0"/>
        <v>124000</v>
      </c>
    </row>
    <row r="59" spans="1:8" ht="11.25">
      <c r="A59" s="249"/>
      <c r="B59" s="250"/>
      <c r="C59" s="241" t="s">
        <v>272</v>
      </c>
      <c r="D59" s="224" t="s">
        <v>303</v>
      </c>
      <c r="E59" s="278">
        <v>124000</v>
      </c>
      <c r="F59" s="278"/>
      <c r="G59" s="278"/>
      <c r="H59" s="278">
        <f t="shared" si="0"/>
        <v>124000</v>
      </c>
    </row>
    <row r="60" spans="1:8" s="222" customFormat="1" ht="10.5">
      <c r="A60" s="246"/>
      <c r="B60" s="247" t="s">
        <v>98</v>
      </c>
      <c r="C60" s="248"/>
      <c r="D60" s="218" t="s">
        <v>33</v>
      </c>
      <c r="E60" s="298">
        <f>E61</f>
        <v>5500</v>
      </c>
      <c r="F60" s="298">
        <f>F61</f>
        <v>0</v>
      </c>
      <c r="G60" s="298">
        <f>G61</f>
        <v>0</v>
      </c>
      <c r="H60" s="298">
        <f t="shared" si="0"/>
        <v>5500</v>
      </c>
    </row>
    <row r="61" spans="1:8" ht="11.25">
      <c r="A61" s="249"/>
      <c r="B61" s="250"/>
      <c r="C61" s="241" t="s">
        <v>272</v>
      </c>
      <c r="D61" s="224" t="s">
        <v>303</v>
      </c>
      <c r="E61" s="278">
        <v>5500</v>
      </c>
      <c r="F61" s="278"/>
      <c r="G61" s="278"/>
      <c r="H61" s="278">
        <f t="shared" si="0"/>
        <v>5500</v>
      </c>
    </row>
    <row r="62" spans="1:8" s="222" customFormat="1" ht="10.5">
      <c r="A62" s="246"/>
      <c r="B62" s="251" t="s">
        <v>99</v>
      </c>
      <c r="C62" s="248"/>
      <c r="D62" s="218" t="s">
        <v>34</v>
      </c>
      <c r="E62" s="298">
        <f>SUM(E63:E77)</f>
        <v>341000</v>
      </c>
      <c r="F62" s="298">
        <f>SUM(F63:F77)</f>
        <v>0</v>
      </c>
      <c r="G62" s="298">
        <f>SUM(G63:G77)</f>
        <v>0</v>
      </c>
      <c r="H62" s="298">
        <f t="shared" si="0"/>
        <v>341000</v>
      </c>
    </row>
    <row r="63" spans="1:8" ht="11.25">
      <c r="A63" s="249"/>
      <c r="B63" s="250"/>
      <c r="C63" s="241" t="s">
        <v>277</v>
      </c>
      <c r="D63" s="224" t="s">
        <v>326</v>
      </c>
      <c r="E63" s="278">
        <v>800</v>
      </c>
      <c r="F63" s="278"/>
      <c r="G63" s="278"/>
      <c r="H63" s="278">
        <f t="shared" si="0"/>
        <v>800</v>
      </c>
    </row>
    <row r="64" spans="1:8" ht="11.25">
      <c r="A64" s="249"/>
      <c r="B64" s="252"/>
      <c r="C64" s="241" t="s">
        <v>279</v>
      </c>
      <c r="D64" s="253" t="s">
        <v>327</v>
      </c>
      <c r="E64" s="302">
        <v>63046</v>
      </c>
      <c r="F64" s="302"/>
      <c r="G64" s="302"/>
      <c r="H64" s="302">
        <f t="shared" si="0"/>
        <v>63046</v>
      </c>
    </row>
    <row r="65" spans="1:8" ht="22.5">
      <c r="A65" s="249"/>
      <c r="B65" s="252"/>
      <c r="C65" s="241" t="s">
        <v>305</v>
      </c>
      <c r="D65" s="253" t="s">
        <v>394</v>
      </c>
      <c r="E65" s="302">
        <v>150000</v>
      </c>
      <c r="F65" s="302"/>
      <c r="G65" s="302"/>
      <c r="H65" s="302">
        <f t="shared" si="0"/>
        <v>150000</v>
      </c>
    </row>
    <row r="66" spans="1:8" ht="11.25">
      <c r="A66" s="249"/>
      <c r="B66" s="254"/>
      <c r="C66" s="241" t="s">
        <v>280</v>
      </c>
      <c r="D66" s="253" t="s">
        <v>328</v>
      </c>
      <c r="E66" s="302">
        <v>12036</v>
      </c>
      <c r="F66" s="302"/>
      <c r="G66" s="302"/>
      <c r="H66" s="302">
        <f t="shared" si="0"/>
        <v>12036</v>
      </c>
    </row>
    <row r="67" spans="1:8" ht="11.25">
      <c r="A67" s="249"/>
      <c r="B67" s="250"/>
      <c r="C67" s="241" t="s">
        <v>281</v>
      </c>
      <c r="D67" s="224" t="s">
        <v>329</v>
      </c>
      <c r="E67" s="278">
        <v>40942</v>
      </c>
      <c r="F67" s="278"/>
      <c r="G67" s="278"/>
      <c r="H67" s="278">
        <f t="shared" si="0"/>
        <v>40942</v>
      </c>
    </row>
    <row r="68" spans="1:8" ht="11.25">
      <c r="A68" s="249"/>
      <c r="B68" s="250"/>
      <c r="C68" s="241" t="s">
        <v>282</v>
      </c>
      <c r="D68" s="224" t="s">
        <v>330</v>
      </c>
      <c r="E68" s="278">
        <v>5515</v>
      </c>
      <c r="F68" s="278"/>
      <c r="G68" s="278"/>
      <c r="H68" s="278">
        <f t="shared" si="0"/>
        <v>5515</v>
      </c>
    </row>
    <row r="69" spans="1:8" ht="11.25">
      <c r="A69" s="249"/>
      <c r="B69" s="250"/>
      <c r="C69" s="241" t="s">
        <v>271</v>
      </c>
      <c r="D69" s="224" t="s">
        <v>333</v>
      </c>
      <c r="E69" s="278">
        <v>25000</v>
      </c>
      <c r="F69" s="278"/>
      <c r="G69" s="278"/>
      <c r="H69" s="278">
        <f t="shared" si="0"/>
        <v>25000</v>
      </c>
    </row>
    <row r="70" spans="1:8" ht="11.25">
      <c r="A70" s="249"/>
      <c r="B70" s="250"/>
      <c r="C70" s="241" t="s">
        <v>272</v>
      </c>
      <c r="D70" s="224" t="s">
        <v>303</v>
      </c>
      <c r="E70" s="278">
        <v>24737</v>
      </c>
      <c r="F70" s="278"/>
      <c r="G70" s="278"/>
      <c r="H70" s="278">
        <f t="shared" si="0"/>
        <v>24737</v>
      </c>
    </row>
    <row r="71" spans="1:8" ht="22.5">
      <c r="A71" s="249"/>
      <c r="B71" s="250"/>
      <c r="C71" s="241" t="s">
        <v>289</v>
      </c>
      <c r="D71" s="224" t="s">
        <v>339</v>
      </c>
      <c r="E71" s="278">
        <v>600</v>
      </c>
      <c r="F71" s="278"/>
      <c r="G71" s="278"/>
      <c r="H71" s="278">
        <f t="shared" si="0"/>
        <v>600</v>
      </c>
    </row>
    <row r="72" spans="1:8" ht="11.25">
      <c r="A72" s="249"/>
      <c r="B72" s="250"/>
      <c r="C72" s="241" t="s">
        <v>306</v>
      </c>
      <c r="D72" s="224" t="s">
        <v>395</v>
      </c>
      <c r="E72" s="278">
        <v>5000</v>
      </c>
      <c r="F72" s="278"/>
      <c r="G72" s="278"/>
      <c r="H72" s="278">
        <f t="shared" si="0"/>
        <v>5000</v>
      </c>
    </row>
    <row r="73" spans="1:8" ht="11.25">
      <c r="A73" s="249"/>
      <c r="B73" s="250"/>
      <c r="C73" s="241" t="s">
        <v>291</v>
      </c>
      <c r="D73" s="224" t="s">
        <v>341</v>
      </c>
      <c r="E73" s="278">
        <v>5000</v>
      </c>
      <c r="F73" s="278"/>
      <c r="G73" s="278"/>
      <c r="H73" s="278">
        <f t="shared" si="0"/>
        <v>5000</v>
      </c>
    </row>
    <row r="74" spans="1:8" ht="11.25">
      <c r="A74" s="249"/>
      <c r="B74" s="250"/>
      <c r="C74" s="241" t="s">
        <v>293</v>
      </c>
      <c r="D74" s="224" t="s">
        <v>331</v>
      </c>
      <c r="E74" s="278">
        <v>4824</v>
      </c>
      <c r="F74" s="278"/>
      <c r="G74" s="278"/>
      <c r="H74" s="278">
        <f aca="true" t="shared" si="2" ref="H74:H137">E74+F74-G74</f>
        <v>4824</v>
      </c>
    </row>
    <row r="75" spans="1:8" ht="22.5">
      <c r="A75" s="249"/>
      <c r="B75" s="250"/>
      <c r="C75" s="241" t="s">
        <v>298</v>
      </c>
      <c r="D75" s="224" t="s">
        <v>343</v>
      </c>
      <c r="E75" s="278">
        <v>2000</v>
      </c>
      <c r="F75" s="278"/>
      <c r="G75" s="278"/>
      <c r="H75" s="278">
        <f t="shared" si="2"/>
        <v>2000</v>
      </c>
    </row>
    <row r="76" spans="1:8" ht="22.5">
      <c r="A76" s="249"/>
      <c r="B76" s="250"/>
      <c r="C76" s="241" t="s">
        <v>299</v>
      </c>
      <c r="D76" s="224" t="s">
        <v>344</v>
      </c>
      <c r="E76" s="278">
        <v>1500</v>
      </c>
      <c r="F76" s="278"/>
      <c r="G76" s="278"/>
      <c r="H76" s="278">
        <f t="shared" si="2"/>
        <v>1500</v>
      </c>
    </row>
    <row r="77" spans="1:8" ht="11.25">
      <c r="A77" s="255"/>
      <c r="B77" s="256"/>
      <c r="C77" s="257" t="s">
        <v>302</v>
      </c>
      <c r="D77" s="234" t="s">
        <v>304</v>
      </c>
      <c r="E77" s="279"/>
      <c r="F77" s="279"/>
      <c r="G77" s="279"/>
      <c r="H77" s="279">
        <f t="shared" si="2"/>
        <v>0</v>
      </c>
    </row>
    <row r="78" spans="1:8" s="232" customFormat="1" ht="12.75">
      <c r="A78" s="214">
        <v>750</v>
      </c>
      <c r="B78" s="214"/>
      <c r="C78" s="214"/>
      <c r="D78" s="215" t="s">
        <v>36</v>
      </c>
      <c r="E78" s="297">
        <f>E79+E84+E93+E123</f>
        <v>4694057</v>
      </c>
      <c r="F78" s="297">
        <f>F79+F84+F93+F123</f>
        <v>0</v>
      </c>
      <c r="G78" s="297">
        <f>G79+G84+G93+G123</f>
        <v>0</v>
      </c>
      <c r="H78" s="297">
        <f t="shared" si="2"/>
        <v>4694057</v>
      </c>
    </row>
    <row r="79" spans="1:8" s="222" customFormat="1" ht="10.5">
      <c r="A79" s="216"/>
      <c r="B79" s="217">
        <v>75011</v>
      </c>
      <c r="C79" s="217"/>
      <c r="D79" s="218" t="s">
        <v>37</v>
      </c>
      <c r="E79" s="298">
        <f>SUM(E80:E83)</f>
        <v>156200</v>
      </c>
      <c r="F79" s="298">
        <f>SUM(F80:F83)</f>
        <v>0</v>
      </c>
      <c r="G79" s="298">
        <f>SUM(G80:G83)</f>
        <v>0</v>
      </c>
      <c r="H79" s="298">
        <f t="shared" si="2"/>
        <v>156200</v>
      </c>
    </row>
    <row r="80" spans="1:8" ht="11.25">
      <c r="A80" s="223"/>
      <c r="B80" s="223"/>
      <c r="C80" s="223" t="s">
        <v>279</v>
      </c>
      <c r="D80" s="224" t="s">
        <v>327</v>
      </c>
      <c r="E80" s="278">
        <v>130558</v>
      </c>
      <c r="F80" s="278"/>
      <c r="G80" s="278"/>
      <c r="H80" s="278">
        <f t="shared" si="2"/>
        <v>130558</v>
      </c>
    </row>
    <row r="81" spans="1:8" ht="11.25">
      <c r="A81" s="223"/>
      <c r="B81" s="223"/>
      <c r="C81" s="223" t="s">
        <v>281</v>
      </c>
      <c r="D81" s="224" t="s">
        <v>329</v>
      </c>
      <c r="E81" s="278">
        <v>22443</v>
      </c>
      <c r="F81" s="278"/>
      <c r="G81" s="278"/>
      <c r="H81" s="278">
        <f t="shared" si="2"/>
        <v>22443</v>
      </c>
    </row>
    <row r="82" spans="1:8" ht="11.25">
      <c r="A82" s="223"/>
      <c r="B82" s="223"/>
      <c r="C82" s="223" t="s">
        <v>282</v>
      </c>
      <c r="D82" s="224" t="s">
        <v>330</v>
      </c>
      <c r="E82" s="278">
        <v>3199</v>
      </c>
      <c r="F82" s="278"/>
      <c r="G82" s="278"/>
      <c r="H82" s="278">
        <f t="shared" si="2"/>
        <v>3199</v>
      </c>
    </row>
    <row r="83" spans="1:8" ht="11.25">
      <c r="A83" s="223"/>
      <c r="B83" s="223"/>
      <c r="C83" s="223" t="s">
        <v>293</v>
      </c>
      <c r="D83" s="224" t="s">
        <v>331</v>
      </c>
      <c r="E83" s="278"/>
      <c r="F83" s="278"/>
      <c r="G83" s="278"/>
      <c r="H83" s="278">
        <f t="shared" si="2"/>
        <v>0</v>
      </c>
    </row>
    <row r="84" spans="1:8" s="222" customFormat="1" ht="10.5">
      <c r="A84" s="216"/>
      <c r="B84" s="217" t="s">
        <v>100</v>
      </c>
      <c r="C84" s="217"/>
      <c r="D84" s="218" t="s">
        <v>396</v>
      </c>
      <c r="E84" s="298">
        <f>SUM(E85:E92)</f>
        <v>265600</v>
      </c>
      <c r="F84" s="298">
        <f>SUM(F85:F92)</f>
        <v>0</v>
      </c>
      <c r="G84" s="298">
        <f>SUM(G85:G92)</f>
        <v>0</v>
      </c>
      <c r="H84" s="298">
        <f t="shared" si="2"/>
        <v>265600</v>
      </c>
    </row>
    <row r="85" spans="1:8" ht="11.25">
      <c r="A85" s="223"/>
      <c r="B85" s="223"/>
      <c r="C85" s="223" t="s">
        <v>274</v>
      </c>
      <c r="D85" s="224" t="s">
        <v>382</v>
      </c>
      <c r="E85" s="278">
        <v>260000</v>
      </c>
      <c r="F85" s="278"/>
      <c r="G85" s="278"/>
      <c r="H85" s="278">
        <f t="shared" si="2"/>
        <v>260000</v>
      </c>
    </row>
    <row r="86" spans="1:8" ht="11.25">
      <c r="A86" s="223"/>
      <c r="B86" s="223"/>
      <c r="C86" s="223" t="s">
        <v>284</v>
      </c>
      <c r="D86" s="224" t="s">
        <v>388</v>
      </c>
      <c r="E86" s="278"/>
      <c r="F86" s="278"/>
      <c r="G86" s="278"/>
      <c r="H86" s="278">
        <f t="shared" si="2"/>
        <v>0</v>
      </c>
    </row>
    <row r="87" spans="1:8" ht="11.25">
      <c r="A87" s="223"/>
      <c r="B87" s="223"/>
      <c r="C87" s="223" t="s">
        <v>271</v>
      </c>
      <c r="D87" s="224" t="s">
        <v>333</v>
      </c>
      <c r="E87" s="278">
        <v>2000</v>
      </c>
      <c r="F87" s="278"/>
      <c r="G87" s="278"/>
      <c r="H87" s="278">
        <f t="shared" si="2"/>
        <v>2000</v>
      </c>
    </row>
    <row r="88" spans="1:8" ht="11.25">
      <c r="A88" s="223"/>
      <c r="B88" s="261"/>
      <c r="C88" s="261" t="s">
        <v>334</v>
      </c>
      <c r="D88" s="313" t="s">
        <v>335</v>
      </c>
      <c r="E88" s="278">
        <v>1100</v>
      </c>
      <c r="F88" s="278"/>
      <c r="G88" s="278"/>
      <c r="H88" s="278">
        <f t="shared" si="2"/>
        <v>1100</v>
      </c>
    </row>
    <row r="89" spans="1:8" ht="11.25">
      <c r="A89" s="223"/>
      <c r="B89" s="223"/>
      <c r="C89" s="223" t="s">
        <v>272</v>
      </c>
      <c r="D89" s="224" t="s">
        <v>303</v>
      </c>
      <c r="E89" s="278">
        <v>1000</v>
      </c>
      <c r="F89" s="278"/>
      <c r="G89" s="278"/>
      <c r="H89" s="278">
        <f t="shared" si="2"/>
        <v>1000</v>
      </c>
    </row>
    <row r="90" spans="1:8" ht="22.5">
      <c r="A90" s="223"/>
      <c r="B90" s="223"/>
      <c r="C90" s="223" t="s">
        <v>289</v>
      </c>
      <c r="D90" s="224" t="s">
        <v>339</v>
      </c>
      <c r="E90" s="278">
        <v>1000</v>
      </c>
      <c r="F90" s="278"/>
      <c r="G90" s="278"/>
      <c r="H90" s="278">
        <f t="shared" si="2"/>
        <v>1000</v>
      </c>
    </row>
    <row r="91" spans="1:8" ht="11.25">
      <c r="A91" s="223"/>
      <c r="B91" s="223"/>
      <c r="C91" s="223" t="s">
        <v>291</v>
      </c>
      <c r="D91" s="224" t="s">
        <v>341</v>
      </c>
      <c r="E91" s="278">
        <v>500</v>
      </c>
      <c r="F91" s="278"/>
      <c r="G91" s="278"/>
      <c r="H91" s="278">
        <f t="shared" si="2"/>
        <v>500</v>
      </c>
    </row>
    <row r="92" spans="1:8" ht="11.25">
      <c r="A92" s="223"/>
      <c r="B92" s="223"/>
      <c r="C92" s="223" t="s">
        <v>307</v>
      </c>
      <c r="D92" s="224" t="s">
        <v>397</v>
      </c>
      <c r="E92" s="278"/>
      <c r="F92" s="278"/>
      <c r="G92" s="278"/>
      <c r="H92" s="278">
        <f t="shared" si="2"/>
        <v>0</v>
      </c>
    </row>
    <row r="93" spans="1:8" s="222" customFormat="1" ht="10.5">
      <c r="A93" s="216"/>
      <c r="B93" s="217" t="s">
        <v>101</v>
      </c>
      <c r="C93" s="217"/>
      <c r="D93" s="218" t="s">
        <v>42</v>
      </c>
      <c r="E93" s="298">
        <f>SUM(E94:E122)</f>
        <v>4227257</v>
      </c>
      <c r="F93" s="298">
        <f>SUM(F94:F122)</f>
        <v>0</v>
      </c>
      <c r="G93" s="298">
        <f>SUM(G94:G122)</f>
        <v>0</v>
      </c>
      <c r="H93" s="298">
        <f t="shared" si="2"/>
        <v>4227257</v>
      </c>
    </row>
    <row r="94" spans="1:8" ht="11.25">
      <c r="A94" s="223"/>
      <c r="B94" s="223"/>
      <c r="C94" s="223" t="s">
        <v>277</v>
      </c>
      <c r="D94" s="224" t="s">
        <v>326</v>
      </c>
      <c r="E94" s="278">
        <v>11060</v>
      </c>
      <c r="F94" s="278"/>
      <c r="G94" s="278"/>
      <c r="H94" s="278">
        <f t="shared" si="2"/>
        <v>11060</v>
      </c>
    </row>
    <row r="95" spans="1:8" ht="11.25">
      <c r="A95" s="223"/>
      <c r="B95" s="223"/>
      <c r="C95" s="223" t="s">
        <v>279</v>
      </c>
      <c r="D95" s="224" t="s">
        <v>327</v>
      </c>
      <c r="E95" s="278">
        <f>2276716-83584</f>
        <v>2193132</v>
      </c>
      <c r="F95" s="278"/>
      <c r="G95" s="278"/>
      <c r="H95" s="278">
        <f t="shared" si="2"/>
        <v>2193132</v>
      </c>
    </row>
    <row r="96" spans="1:8" ht="11.25">
      <c r="A96" s="223"/>
      <c r="B96" s="223"/>
      <c r="C96" s="223" t="s">
        <v>280</v>
      </c>
      <c r="D96" s="224" t="s">
        <v>328</v>
      </c>
      <c r="E96" s="278">
        <v>209000</v>
      </c>
      <c r="F96" s="278"/>
      <c r="G96" s="278"/>
      <c r="H96" s="278">
        <f t="shared" si="2"/>
        <v>209000</v>
      </c>
    </row>
    <row r="97" spans="1:8" ht="11.25">
      <c r="A97" s="223"/>
      <c r="B97" s="223"/>
      <c r="C97" s="223" t="s">
        <v>281</v>
      </c>
      <c r="D97" s="224" t="s">
        <v>329</v>
      </c>
      <c r="E97" s="278">
        <f>386416+36000-14368</f>
        <v>408048</v>
      </c>
      <c r="F97" s="278"/>
      <c r="G97" s="278"/>
      <c r="H97" s="278">
        <f t="shared" si="2"/>
        <v>408048</v>
      </c>
    </row>
    <row r="98" spans="1:8" ht="11.25">
      <c r="A98" s="223"/>
      <c r="B98" s="223"/>
      <c r="C98" s="223" t="s">
        <v>282</v>
      </c>
      <c r="D98" s="224" t="s">
        <v>330</v>
      </c>
      <c r="E98" s="278">
        <f>55074+5000-2048</f>
        <v>58026</v>
      </c>
      <c r="F98" s="278"/>
      <c r="G98" s="278"/>
      <c r="H98" s="278">
        <f t="shared" si="2"/>
        <v>58026</v>
      </c>
    </row>
    <row r="99" spans="1:8" ht="11.25">
      <c r="A99" s="223"/>
      <c r="B99" s="223"/>
      <c r="C99" s="223" t="s">
        <v>284</v>
      </c>
      <c r="D99" s="224" t="s">
        <v>388</v>
      </c>
      <c r="E99" s="278">
        <v>20000</v>
      </c>
      <c r="F99" s="278"/>
      <c r="G99" s="278"/>
      <c r="H99" s="278">
        <f t="shared" si="2"/>
        <v>20000</v>
      </c>
    </row>
    <row r="100" spans="1:8" ht="11.25">
      <c r="A100" s="223"/>
      <c r="B100" s="223"/>
      <c r="C100" s="223" t="s">
        <v>271</v>
      </c>
      <c r="D100" s="224" t="s">
        <v>333</v>
      </c>
      <c r="E100" s="278">
        <f>399106-20000-100</f>
        <v>379006</v>
      </c>
      <c r="F100" s="278"/>
      <c r="G100" s="278"/>
      <c r="H100" s="278">
        <f t="shared" si="2"/>
        <v>379006</v>
      </c>
    </row>
    <row r="101" spans="1:8" ht="11.25">
      <c r="A101" s="223"/>
      <c r="B101" s="261"/>
      <c r="C101" s="261" t="s">
        <v>334</v>
      </c>
      <c r="D101" s="313" t="s">
        <v>335</v>
      </c>
      <c r="E101" s="278">
        <v>25405</v>
      </c>
      <c r="F101" s="278"/>
      <c r="G101" s="278"/>
      <c r="H101" s="278">
        <f t="shared" si="2"/>
        <v>25405</v>
      </c>
    </row>
    <row r="102" spans="1:8" ht="11.25">
      <c r="A102" s="223"/>
      <c r="B102" s="223"/>
      <c r="C102" s="223" t="s">
        <v>286</v>
      </c>
      <c r="D102" s="224" t="s">
        <v>336</v>
      </c>
      <c r="E102" s="278">
        <v>87856</v>
      </c>
      <c r="F102" s="278"/>
      <c r="G102" s="278"/>
      <c r="H102" s="278">
        <f t="shared" si="2"/>
        <v>87856</v>
      </c>
    </row>
    <row r="103" spans="1:8" ht="11.25">
      <c r="A103" s="223"/>
      <c r="B103" s="223"/>
      <c r="C103" s="223" t="s">
        <v>287</v>
      </c>
      <c r="D103" s="224" t="s">
        <v>337</v>
      </c>
      <c r="E103" s="278">
        <v>5000</v>
      </c>
      <c r="F103" s="278"/>
      <c r="G103" s="278"/>
      <c r="H103" s="278">
        <f t="shared" si="2"/>
        <v>5000</v>
      </c>
    </row>
    <row r="104" spans="1:8" ht="11.25">
      <c r="A104" s="223"/>
      <c r="B104" s="223"/>
      <c r="C104" s="240">
        <v>4280</v>
      </c>
      <c r="D104" s="224" t="s">
        <v>285</v>
      </c>
      <c r="E104" s="278">
        <v>3925</v>
      </c>
      <c r="F104" s="278"/>
      <c r="G104" s="278"/>
      <c r="H104" s="278">
        <f t="shared" si="2"/>
        <v>3925</v>
      </c>
    </row>
    <row r="105" spans="1:8" ht="11.25">
      <c r="A105" s="223"/>
      <c r="B105" s="223"/>
      <c r="C105" s="223" t="s">
        <v>272</v>
      </c>
      <c r="D105" s="224" t="s">
        <v>303</v>
      </c>
      <c r="E105" s="278">
        <f>322368-15000</f>
        <v>307368</v>
      </c>
      <c r="F105" s="278"/>
      <c r="G105" s="278"/>
      <c r="H105" s="278">
        <f t="shared" si="2"/>
        <v>307368</v>
      </c>
    </row>
    <row r="106" spans="1:8" ht="11.25">
      <c r="A106" s="223"/>
      <c r="B106" s="223"/>
      <c r="C106" s="223" t="s">
        <v>288</v>
      </c>
      <c r="D106" s="224" t="s">
        <v>338</v>
      </c>
      <c r="E106" s="278">
        <v>5500</v>
      </c>
      <c r="F106" s="278"/>
      <c r="G106" s="278"/>
      <c r="H106" s="278">
        <f t="shared" si="2"/>
        <v>5500</v>
      </c>
    </row>
    <row r="107" spans="1:8" ht="22.5">
      <c r="A107" s="223"/>
      <c r="B107" s="223"/>
      <c r="C107" s="223" t="s">
        <v>289</v>
      </c>
      <c r="D107" s="224" t="s">
        <v>339</v>
      </c>
      <c r="E107" s="278">
        <v>25000</v>
      </c>
      <c r="F107" s="278"/>
      <c r="G107" s="278"/>
      <c r="H107" s="278">
        <f t="shared" si="2"/>
        <v>25000</v>
      </c>
    </row>
    <row r="108" spans="1:8" ht="22.5">
      <c r="A108" s="223"/>
      <c r="B108" s="223"/>
      <c r="C108" s="223" t="s">
        <v>290</v>
      </c>
      <c r="D108" s="224" t="s">
        <v>340</v>
      </c>
      <c r="E108" s="278">
        <v>90000</v>
      </c>
      <c r="F108" s="278"/>
      <c r="G108" s="278"/>
      <c r="H108" s="278">
        <f t="shared" si="2"/>
        <v>90000</v>
      </c>
    </row>
    <row r="109" spans="1:8" ht="11.25">
      <c r="A109" s="223"/>
      <c r="B109" s="223"/>
      <c r="C109" s="240">
        <v>4380</v>
      </c>
      <c r="D109" s="224" t="s">
        <v>308</v>
      </c>
      <c r="E109" s="278">
        <v>1000</v>
      </c>
      <c r="F109" s="278"/>
      <c r="G109" s="278"/>
      <c r="H109" s="278">
        <f t="shared" si="2"/>
        <v>1000</v>
      </c>
    </row>
    <row r="110" spans="1:8" ht="11.25">
      <c r="A110" s="223"/>
      <c r="B110" s="223"/>
      <c r="C110" s="223" t="s">
        <v>291</v>
      </c>
      <c r="D110" s="224" t="s">
        <v>341</v>
      </c>
      <c r="E110" s="278">
        <v>15000</v>
      </c>
      <c r="F110" s="278"/>
      <c r="G110" s="278"/>
      <c r="H110" s="278">
        <f t="shared" si="2"/>
        <v>15000</v>
      </c>
    </row>
    <row r="111" spans="1:8" ht="11.25">
      <c r="A111" s="223"/>
      <c r="B111" s="223"/>
      <c r="C111" s="223" t="s">
        <v>307</v>
      </c>
      <c r="D111" s="224" t="s">
        <v>397</v>
      </c>
      <c r="E111" s="278">
        <v>6000</v>
      </c>
      <c r="F111" s="278"/>
      <c r="G111" s="278"/>
      <c r="H111" s="278">
        <f t="shared" si="2"/>
        <v>6000</v>
      </c>
    </row>
    <row r="112" spans="1:8" ht="11.25">
      <c r="A112" s="223"/>
      <c r="B112" s="223"/>
      <c r="C112" s="223" t="s">
        <v>292</v>
      </c>
      <c r="D112" s="224" t="s">
        <v>342</v>
      </c>
      <c r="E112" s="278">
        <v>30000</v>
      </c>
      <c r="F112" s="278"/>
      <c r="G112" s="278"/>
      <c r="H112" s="278">
        <f t="shared" si="2"/>
        <v>30000</v>
      </c>
    </row>
    <row r="113" spans="1:8" ht="11.25">
      <c r="A113" s="223"/>
      <c r="B113" s="223"/>
      <c r="C113" s="223" t="s">
        <v>293</v>
      </c>
      <c r="D113" s="224" t="s">
        <v>331</v>
      </c>
      <c r="E113" s="278">
        <v>70000</v>
      </c>
      <c r="F113" s="278"/>
      <c r="G113" s="278"/>
      <c r="H113" s="278">
        <f t="shared" si="2"/>
        <v>70000</v>
      </c>
    </row>
    <row r="114" spans="1:8" ht="11.25">
      <c r="A114" s="223"/>
      <c r="B114" s="223"/>
      <c r="C114" s="223" t="s">
        <v>309</v>
      </c>
      <c r="D114" s="224" t="s">
        <v>398</v>
      </c>
      <c r="E114" s="278">
        <v>10000</v>
      </c>
      <c r="F114" s="278"/>
      <c r="G114" s="278"/>
      <c r="H114" s="278">
        <f t="shared" si="2"/>
        <v>10000</v>
      </c>
    </row>
    <row r="115" spans="1:8" ht="11.25">
      <c r="A115" s="223"/>
      <c r="B115" s="223"/>
      <c r="C115" s="223" t="s">
        <v>310</v>
      </c>
      <c r="D115" s="224" t="s">
        <v>49</v>
      </c>
      <c r="E115" s="278">
        <v>100</v>
      </c>
      <c r="F115" s="278"/>
      <c r="G115" s="278"/>
      <c r="H115" s="278">
        <f t="shared" si="2"/>
        <v>100</v>
      </c>
    </row>
    <row r="116" spans="1:8" ht="11.25">
      <c r="A116" s="223"/>
      <c r="B116" s="223"/>
      <c r="C116" s="223" t="s">
        <v>311</v>
      </c>
      <c r="D116" s="224" t="s">
        <v>399</v>
      </c>
      <c r="E116" s="278"/>
      <c r="F116" s="278"/>
      <c r="G116" s="278"/>
      <c r="H116" s="278">
        <f t="shared" si="2"/>
        <v>0</v>
      </c>
    </row>
    <row r="117" spans="1:8" ht="11.25">
      <c r="A117" s="223"/>
      <c r="B117" s="223"/>
      <c r="C117" s="242">
        <v>4680</v>
      </c>
      <c r="D117" s="224" t="s">
        <v>312</v>
      </c>
      <c r="E117" s="278"/>
      <c r="F117" s="278"/>
      <c r="G117" s="278"/>
      <c r="H117" s="278">
        <f t="shared" si="2"/>
        <v>0</v>
      </c>
    </row>
    <row r="118" spans="1:8" ht="22.5">
      <c r="A118" s="223"/>
      <c r="B118" s="223"/>
      <c r="C118" s="258">
        <v>4700</v>
      </c>
      <c r="D118" s="224" t="s">
        <v>313</v>
      </c>
      <c r="E118" s="278">
        <v>10000</v>
      </c>
      <c r="F118" s="278"/>
      <c r="G118" s="278"/>
      <c r="H118" s="278">
        <f t="shared" si="2"/>
        <v>10000</v>
      </c>
    </row>
    <row r="119" spans="1:8" ht="11.25" customHeight="1">
      <c r="A119" s="223"/>
      <c r="B119" s="223"/>
      <c r="C119" s="241" t="s">
        <v>298</v>
      </c>
      <c r="D119" s="224" t="s">
        <v>343</v>
      </c>
      <c r="E119" s="278">
        <v>12816</v>
      </c>
      <c r="F119" s="278"/>
      <c r="G119" s="278"/>
      <c r="H119" s="278">
        <f t="shared" si="2"/>
        <v>12816</v>
      </c>
    </row>
    <row r="120" spans="1:8" ht="22.5">
      <c r="A120" s="223"/>
      <c r="B120" s="223"/>
      <c r="C120" s="241" t="s">
        <v>299</v>
      </c>
      <c r="D120" s="224" t="s">
        <v>344</v>
      </c>
      <c r="E120" s="278">
        <v>40015</v>
      </c>
      <c r="F120" s="278"/>
      <c r="G120" s="278"/>
      <c r="H120" s="278">
        <f t="shared" si="2"/>
        <v>40015</v>
      </c>
    </row>
    <row r="121" spans="1:8" ht="11.25">
      <c r="A121" s="223"/>
      <c r="B121" s="223"/>
      <c r="C121" s="223" t="s">
        <v>300</v>
      </c>
      <c r="D121" s="224" t="s">
        <v>393</v>
      </c>
      <c r="E121" s="278">
        <v>110000</v>
      </c>
      <c r="F121" s="278"/>
      <c r="G121" s="278"/>
      <c r="H121" s="278">
        <f t="shared" si="2"/>
        <v>110000</v>
      </c>
    </row>
    <row r="122" spans="1:8" ht="11.25">
      <c r="A122" s="223"/>
      <c r="B122" s="223"/>
      <c r="C122" s="223" t="s">
        <v>302</v>
      </c>
      <c r="D122" s="224" t="s">
        <v>304</v>
      </c>
      <c r="E122" s="278">
        <v>94000</v>
      </c>
      <c r="F122" s="278"/>
      <c r="G122" s="278"/>
      <c r="H122" s="278">
        <f t="shared" si="2"/>
        <v>94000</v>
      </c>
    </row>
    <row r="123" spans="1:8" s="222" customFormat="1" ht="10.5">
      <c r="A123" s="216"/>
      <c r="B123" s="217" t="s">
        <v>102</v>
      </c>
      <c r="C123" s="217"/>
      <c r="D123" s="218" t="s">
        <v>50</v>
      </c>
      <c r="E123" s="298">
        <f>SUM(E124:E133)</f>
        <v>45000</v>
      </c>
      <c r="F123" s="298">
        <f>SUM(F124:F133)</f>
        <v>0</v>
      </c>
      <c r="G123" s="298">
        <f>SUM(G124:G133)</f>
        <v>0</v>
      </c>
      <c r="H123" s="298">
        <f t="shared" si="2"/>
        <v>45000</v>
      </c>
    </row>
    <row r="124" spans="1:8" ht="11.25">
      <c r="A124" s="223"/>
      <c r="B124" s="223"/>
      <c r="C124" s="223" t="s">
        <v>279</v>
      </c>
      <c r="D124" s="224" t="s">
        <v>327</v>
      </c>
      <c r="E124" s="278">
        <v>6750</v>
      </c>
      <c r="F124" s="278"/>
      <c r="G124" s="278"/>
      <c r="H124" s="278">
        <f t="shared" si="2"/>
        <v>6750</v>
      </c>
    </row>
    <row r="125" spans="1:8" ht="11.25">
      <c r="A125" s="223"/>
      <c r="B125" s="223"/>
      <c r="C125" s="223" t="s">
        <v>281</v>
      </c>
      <c r="D125" s="224" t="s">
        <v>329</v>
      </c>
      <c r="E125" s="278">
        <v>240</v>
      </c>
      <c r="F125" s="278"/>
      <c r="G125" s="278"/>
      <c r="H125" s="278">
        <f t="shared" si="2"/>
        <v>240</v>
      </c>
    </row>
    <row r="126" spans="1:8" ht="11.25">
      <c r="A126" s="223"/>
      <c r="B126" s="223"/>
      <c r="C126" s="223" t="s">
        <v>282</v>
      </c>
      <c r="D126" s="224" t="s">
        <v>330</v>
      </c>
      <c r="E126" s="278">
        <v>40</v>
      </c>
      <c r="F126" s="278"/>
      <c r="G126" s="278"/>
      <c r="H126" s="278">
        <f t="shared" si="2"/>
        <v>40</v>
      </c>
    </row>
    <row r="127" spans="1:8" ht="11.25">
      <c r="A127" s="223"/>
      <c r="B127" s="223"/>
      <c r="C127" s="223" t="s">
        <v>284</v>
      </c>
      <c r="D127" s="224" t="s">
        <v>388</v>
      </c>
      <c r="E127" s="278">
        <v>15520</v>
      </c>
      <c r="F127" s="278"/>
      <c r="G127" s="278"/>
      <c r="H127" s="278">
        <f t="shared" si="2"/>
        <v>15520</v>
      </c>
    </row>
    <row r="128" spans="1:8" ht="11.25">
      <c r="A128" s="223"/>
      <c r="B128" s="223"/>
      <c r="C128" s="223" t="s">
        <v>271</v>
      </c>
      <c r="D128" s="224" t="s">
        <v>333</v>
      </c>
      <c r="E128" s="278">
        <v>6000</v>
      </c>
      <c r="F128" s="278"/>
      <c r="G128" s="278"/>
      <c r="H128" s="278">
        <f t="shared" si="2"/>
        <v>6000</v>
      </c>
    </row>
    <row r="129" spans="1:8" ht="11.25">
      <c r="A129" s="223"/>
      <c r="B129" s="223"/>
      <c r="C129" s="223" t="s">
        <v>314</v>
      </c>
      <c r="D129" s="224" t="s">
        <v>285</v>
      </c>
      <c r="E129" s="278">
        <v>7000</v>
      </c>
      <c r="F129" s="278"/>
      <c r="G129" s="278"/>
      <c r="H129" s="278">
        <f t="shared" si="2"/>
        <v>7000</v>
      </c>
    </row>
    <row r="130" spans="1:8" ht="11.25">
      <c r="A130" s="223"/>
      <c r="B130" s="223"/>
      <c r="C130" s="223" t="s">
        <v>272</v>
      </c>
      <c r="D130" s="224" t="s">
        <v>303</v>
      </c>
      <c r="E130" s="278">
        <v>4500</v>
      </c>
      <c r="F130" s="278"/>
      <c r="G130" s="278"/>
      <c r="H130" s="278">
        <f t="shared" si="2"/>
        <v>4500</v>
      </c>
    </row>
    <row r="131" spans="1:8" ht="11.25">
      <c r="A131" s="223"/>
      <c r="B131" s="223"/>
      <c r="C131" s="223" t="s">
        <v>291</v>
      </c>
      <c r="D131" s="224" t="s">
        <v>341</v>
      </c>
      <c r="E131" s="278">
        <v>600</v>
      </c>
      <c r="F131" s="278"/>
      <c r="G131" s="278"/>
      <c r="H131" s="278">
        <f t="shared" si="2"/>
        <v>600</v>
      </c>
    </row>
    <row r="132" spans="1:8" ht="11.25" customHeight="1">
      <c r="A132" s="223"/>
      <c r="B132" s="223"/>
      <c r="C132" s="241" t="s">
        <v>298</v>
      </c>
      <c r="D132" s="224" t="s">
        <v>343</v>
      </c>
      <c r="E132" s="278">
        <v>1350</v>
      </c>
      <c r="F132" s="278"/>
      <c r="G132" s="278"/>
      <c r="H132" s="278">
        <f t="shared" si="2"/>
        <v>1350</v>
      </c>
    </row>
    <row r="133" spans="1:8" ht="22.5">
      <c r="A133" s="223"/>
      <c r="B133" s="223"/>
      <c r="C133" s="241" t="s">
        <v>299</v>
      </c>
      <c r="D133" s="224" t="s">
        <v>344</v>
      </c>
      <c r="E133" s="278">
        <v>3000</v>
      </c>
      <c r="F133" s="278"/>
      <c r="G133" s="278"/>
      <c r="H133" s="278">
        <f t="shared" si="2"/>
        <v>3000</v>
      </c>
    </row>
    <row r="134" spans="1:8" s="232" customFormat="1" ht="38.25" hidden="1">
      <c r="A134" s="236">
        <v>751</v>
      </c>
      <c r="B134" s="236"/>
      <c r="C134" s="236"/>
      <c r="D134" s="237" t="s">
        <v>400</v>
      </c>
      <c r="E134" s="303"/>
      <c r="F134" s="303"/>
      <c r="G134" s="303"/>
      <c r="H134" s="303">
        <f t="shared" si="2"/>
        <v>0</v>
      </c>
    </row>
    <row r="135" spans="1:8" s="222" customFormat="1" ht="42" hidden="1">
      <c r="A135" s="216"/>
      <c r="B135" s="217" t="s">
        <v>315</v>
      </c>
      <c r="C135" s="217"/>
      <c r="D135" s="218" t="s">
        <v>401</v>
      </c>
      <c r="E135" s="298"/>
      <c r="F135" s="298"/>
      <c r="G135" s="298"/>
      <c r="H135" s="298">
        <f t="shared" si="2"/>
        <v>0</v>
      </c>
    </row>
    <row r="136" spans="1:8" ht="11.25" hidden="1">
      <c r="A136" s="223"/>
      <c r="B136" s="223"/>
      <c r="C136" s="223" t="s">
        <v>281</v>
      </c>
      <c r="D136" s="224" t="s">
        <v>329</v>
      </c>
      <c r="E136" s="278"/>
      <c r="F136" s="278"/>
      <c r="G136" s="278"/>
      <c r="H136" s="278">
        <f t="shared" si="2"/>
        <v>0</v>
      </c>
    </row>
    <row r="137" spans="1:8" ht="11.25" hidden="1">
      <c r="A137" s="223"/>
      <c r="B137" s="223"/>
      <c r="C137" s="223" t="s">
        <v>282</v>
      </c>
      <c r="D137" s="224" t="s">
        <v>330</v>
      </c>
      <c r="E137" s="278"/>
      <c r="F137" s="278"/>
      <c r="G137" s="278"/>
      <c r="H137" s="278">
        <f t="shared" si="2"/>
        <v>0</v>
      </c>
    </row>
    <row r="138" spans="1:8" ht="11.25" hidden="1">
      <c r="A138" s="223"/>
      <c r="B138" s="223"/>
      <c r="C138" s="223" t="s">
        <v>284</v>
      </c>
      <c r="D138" s="224" t="s">
        <v>388</v>
      </c>
      <c r="E138" s="278"/>
      <c r="F138" s="278"/>
      <c r="G138" s="278"/>
      <c r="H138" s="278">
        <f aca="true" t="shared" si="3" ref="H138:H201">E138+F138-G138</f>
        <v>0</v>
      </c>
    </row>
    <row r="139" spans="1:8" ht="11.25" hidden="1">
      <c r="A139" s="223"/>
      <c r="B139" s="223"/>
      <c r="C139" s="223" t="s">
        <v>271</v>
      </c>
      <c r="D139" s="224" t="s">
        <v>333</v>
      </c>
      <c r="E139" s="278"/>
      <c r="F139" s="278"/>
      <c r="G139" s="278"/>
      <c r="H139" s="278">
        <f t="shared" si="3"/>
        <v>0</v>
      </c>
    </row>
    <row r="140" spans="1:8" ht="11.25" hidden="1">
      <c r="A140" s="223"/>
      <c r="B140" s="223"/>
      <c r="C140" s="223" t="s">
        <v>272</v>
      </c>
      <c r="D140" s="224" t="s">
        <v>303</v>
      </c>
      <c r="E140" s="278"/>
      <c r="F140" s="278"/>
      <c r="G140" s="278"/>
      <c r="H140" s="278">
        <f t="shared" si="3"/>
        <v>0</v>
      </c>
    </row>
    <row r="141" spans="1:8" ht="11.25" hidden="1">
      <c r="A141" s="230"/>
      <c r="B141" s="230"/>
      <c r="C141" s="230" t="s">
        <v>291</v>
      </c>
      <c r="D141" s="231" t="s">
        <v>341</v>
      </c>
      <c r="E141" s="300"/>
      <c r="F141" s="300"/>
      <c r="G141" s="300"/>
      <c r="H141" s="300">
        <f t="shared" si="3"/>
        <v>0</v>
      </c>
    </row>
    <row r="142" spans="1:8" s="232" customFormat="1" ht="25.5">
      <c r="A142" s="214">
        <v>754</v>
      </c>
      <c r="B142" s="214"/>
      <c r="C142" s="214"/>
      <c r="D142" s="215" t="s">
        <v>51</v>
      </c>
      <c r="E142" s="297">
        <f>E143+E145+E174+E177</f>
        <v>2812500</v>
      </c>
      <c r="F142" s="297">
        <f>F143+F145+F174+F177</f>
        <v>50000</v>
      </c>
      <c r="G142" s="297">
        <f>G143+G145+G174+G177</f>
        <v>0</v>
      </c>
      <c r="H142" s="297">
        <f t="shared" si="3"/>
        <v>2862500</v>
      </c>
    </row>
    <row r="143" spans="1:8" s="222" customFormat="1" ht="10.5">
      <c r="A143" s="216"/>
      <c r="B143" s="217" t="s">
        <v>104</v>
      </c>
      <c r="C143" s="217"/>
      <c r="D143" s="218" t="s">
        <v>402</v>
      </c>
      <c r="E143" s="298">
        <f>E144</f>
        <v>80000</v>
      </c>
      <c r="F143" s="298">
        <f>F144</f>
        <v>0</v>
      </c>
      <c r="G143" s="298">
        <f>G144</f>
        <v>0</v>
      </c>
      <c r="H143" s="298">
        <f t="shared" si="3"/>
        <v>80000</v>
      </c>
    </row>
    <row r="144" spans="1:8" ht="22.5">
      <c r="A144" s="223"/>
      <c r="B144" s="223"/>
      <c r="C144" s="240">
        <v>6170</v>
      </c>
      <c r="D144" s="276" t="s">
        <v>316</v>
      </c>
      <c r="E144" s="278">
        <v>80000</v>
      </c>
      <c r="F144" s="278"/>
      <c r="G144" s="278"/>
      <c r="H144" s="278">
        <f t="shared" si="3"/>
        <v>80000</v>
      </c>
    </row>
    <row r="145" spans="1:8" s="222" customFormat="1" ht="10.5">
      <c r="A145" s="216"/>
      <c r="B145" s="217" t="s">
        <v>103</v>
      </c>
      <c r="C145" s="217"/>
      <c r="D145" s="218" t="s">
        <v>54</v>
      </c>
      <c r="E145" s="298">
        <f>SUM(E146:E173)</f>
        <v>2727000</v>
      </c>
      <c r="F145" s="298">
        <f>SUM(F146:F173)</f>
        <v>50000</v>
      </c>
      <c r="G145" s="298">
        <f>SUM(G146:G173)</f>
        <v>0</v>
      </c>
      <c r="H145" s="298">
        <f t="shared" si="3"/>
        <v>2777000</v>
      </c>
    </row>
    <row r="146" spans="1:8" ht="11.25">
      <c r="A146" s="223"/>
      <c r="B146" s="223"/>
      <c r="C146" s="223" t="s">
        <v>277</v>
      </c>
      <c r="D146" s="224" t="s">
        <v>326</v>
      </c>
      <c r="E146" s="278">
        <v>100</v>
      </c>
      <c r="F146" s="278"/>
      <c r="G146" s="278"/>
      <c r="H146" s="278">
        <f t="shared" si="3"/>
        <v>100</v>
      </c>
    </row>
    <row r="147" spans="1:8" ht="12" customHeight="1">
      <c r="A147" s="223"/>
      <c r="B147" s="223"/>
      <c r="C147" s="223" t="s">
        <v>317</v>
      </c>
      <c r="D147" s="224" t="s">
        <v>403</v>
      </c>
      <c r="E147" s="278">
        <v>114236</v>
      </c>
      <c r="F147" s="278"/>
      <c r="G147" s="278"/>
      <c r="H147" s="278">
        <f t="shared" si="3"/>
        <v>114236</v>
      </c>
    </row>
    <row r="148" spans="1:8" ht="11.25">
      <c r="A148" s="223"/>
      <c r="B148" s="223"/>
      <c r="C148" s="223" t="s">
        <v>279</v>
      </c>
      <c r="D148" s="224" t="s">
        <v>327</v>
      </c>
      <c r="E148" s="278">
        <v>19208</v>
      </c>
      <c r="F148" s="278"/>
      <c r="G148" s="278"/>
      <c r="H148" s="278">
        <f t="shared" si="3"/>
        <v>19208</v>
      </c>
    </row>
    <row r="149" spans="1:8" ht="22.5">
      <c r="A149" s="223"/>
      <c r="B149" s="223"/>
      <c r="C149" s="242">
        <v>4020</v>
      </c>
      <c r="D149" s="224" t="s">
        <v>467</v>
      </c>
      <c r="E149" s="278">
        <v>26400</v>
      </c>
      <c r="F149" s="278"/>
      <c r="G149" s="278"/>
      <c r="H149" s="278">
        <f t="shared" si="3"/>
        <v>26400</v>
      </c>
    </row>
    <row r="150" spans="1:8" ht="11.25">
      <c r="A150" s="223"/>
      <c r="B150" s="223"/>
      <c r="C150" s="223" t="s">
        <v>280</v>
      </c>
      <c r="D150" s="224" t="s">
        <v>328</v>
      </c>
      <c r="E150" s="278">
        <v>1204</v>
      </c>
      <c r="F150" s="278"/>
      <c r="G150" s="278"/>
      <c r="H150" s="278">
        <f t="shared" si="3"/>
        <v>1204</v>
      </c>
    </row>
    <row r="151" spans="1:8" ht="22.5">
      <c r="A151" s="223"/>
      <c r="B151" s="223"/>
      <c r="C151" s="223" t="s">
        <v>318</v>
      </c>
      <c r="D151" s="224" t="s">
        <v>404</v>
      </c>
      <c r="E151" s="278">
        <v>1879462</v>
      </c>
      <c r="F151" s="278"/>
      <c r="G151" s="278"/>
      <c r="H151" s="278">
        <f t="shared" si="3"/>
        <v>1879462</v>
      </c>
    </row>
    <row r="152" spans="1:8" ht="11.25" customHeight="1">
      <c r="A152" s="223"/>
      <c r="B152" s="223"/>
      <c r="C152" s="223" t="s">
        <v>319</v>
      </c>
      <c r="D152" s="224" t="s">
        <v>405</v>
      </c>
      <c r="E152" s="278">
        <v>103298</v>
      </c>
      <c r="F152" s="278"/>
      <c r="G152" s="278"/>
      <c r="H152" s="278">
        <f t="shared" si="3"/>
        <v>103298</v>
      </c>
    </row>
    <row r="153" spans="1:8" ht="22.5">
      <c r="A153" s="223"/>
      <c r="B153" s="223"/>
      <c r="C153" s="223" t="s">
        <v>320</v>
      </c>
      <c r="D153" s="224" t="s">
        <v>406</v>
      </c>
      <c r="E153" s="278">
        <v>156560</v>
      </c>
      <c r="F153" s="278"/>
      <c r="G153" s="278"/>
      <c r="H153" s="278">
        <f t="shared" si="3"/>
        <v>156560</v>
      </c>
    </row>
    <row r="154" spans="1:8" ht="22.5">
      <c r="A154" s="223"/>
      <c r="B154" s="223"/>
      <c r="C154" s="240" t="s">
        <v>321</v>
      </c>
      <c r="D154" s="224" t="s">
        <v>407</v>
      </c>
      <c r="E154" s="278">
        <v>62839</v>
      </c>
      <c r="F154" s="278"/>
      <c r="G154" s="278"/>
      <c r="H154" s="278">
        <f t="shared" si="3"/>
        <v>62839</v>
      </c>
    </row>
    <row r="155" spans="1:8" ht="11.25">
      <c r="A155" s="223"/>
      <c r="B155" s="223"/>
      <c r="C155" s="223" t="s">
        <v>281</v>
      </c>
      <c r="D155" s="224" t="s">
        <v>329</v>
      </c>
      <c r="E155" s="278">
        <v>7518</v>
      </c>
      <c r="F155" s="278"/>
      <c r="G155" s="278"/>
      <c r="H155" s="278">
        <f t="shared" si="3"/>
        <v>7518</v>
      </c>
    </row>
    <row r="156" spans="1:8" ht="11.25">
      <c r="A156" s="223"/>
      <c r="B156" s="223"/>
      <c r="C156" s="223" t="s">
        <v>282</v>
      </c>
      <c r="D156" s="224" t="s">
        <v>330</v>
      </c>
      <c r="E156" s="278">
        <v>1147</v>
      </c>
      <c r="F156" s="278"/>
      <c r="G156" s="278"/>
      <c r="H156" s="278">
        <f t="shared" si="3"/>
        <v>1147</v>
      </c>
    </row>
    <row r="157" spans="1:8" ht="22.5">
      <c r="A157" s="223"/>
      <c r="B157" s="223"/>
      <c r="C157" s="223" t="s">
        <v>322</v>
      </c>
      <c r="D157" s="224" t="s">
        <v>408</v>
      </c>
      <c r="E157" s="278">
        <v>82000</v>
      </c>
      <c r="F157" s="278"/>
      <c r="G157" s="278"/>
      <c r="H157" s="278">
        <f t="shared" si="3"/>
        <v>82000</v>
      </c>
    </row>
    <row r="158" spans="1:8" ht="11.25">
      <c r="A158" s="223"/>
      <c r="B158" s="223"/>
      <c r="C158" s="223" t="s">
        <v>271</v>
      </c>
      <c r="D158" s="224" t="s">
        <v>333</v>
      </c>
      <c r="E158" s="278">
        <v>69022</v>
      </c>
      <c r="F158" s="278"/>
      <c r="G158" s="278"/>
      <c r="H158" s="278">
        <f t="shared" si="3"/>
        <v>69022</v>
      </c>
    </row>
    <row r="159" spans="1:8" ht="11.25">
      <c r="A159" s="223"/>
      <c r="B159" s="223"/>
      <c r="C159" s="223" t="s">
        <v>286</v>
      </c>
      <c r="D159" s="224" t="s">
        <v>336</v>
      </c>
      <c r="E159" s="278">
        <v>49300</v>
      </c>
      <c r="F159" s="278"/>
      <c r="G159" s="278"/>
      <c r="H159" s="278">
        <f t="shared" si="3"/>
        <v>49300</v>
      </c>
    </row>
    <row r="160" spans="1:8" ht="11.25">
      <c r="A160" s="223"/>
      <c r="B160" s="223"/>
      <c r="C160" s="223" t="s">
        <v>287</v>
      </c>
      <c r="D160" s="224" t="s">
        <v>337</v>
      </c>
      <c r="E160" s="278">
        <v>25500</v>
      </c>
      <c r="F160" s="278"/>
      <c r="G160" s="278"/>
      <c r="H160" s="278">
        <f t="shared" si="3"/>
        <v>25500</v>
      </c>
    </row>
    <row r="161" spans="1:8" ht="11.25">
      <c r="A161" s="223"/>
      <c r="B161" s="223"/>
      <c r="C161" s="223" t="s">
        <v>314</v>
      </c>
      <c r="D161" s="224" t="s">
        <v>285</v>
      </c>
      <c r="E161" s="278">
        <v>9210</v>
      </c>
      <c r="F161" s="278"/>
      <c r="G161" s="278"/>
      <c r="H161" s="278">
        <f t="shared" si="3"/>
        <v>9210</v>
      </c>
    </row>
    <row r="162" spans="1:8" ht="11.25">
      <c r="A162" s="223"/>
      <c r="B162" s="223"/>
      <c r="C162" s="223" t="s">
        <v>272</v>
      </c>
      <c r="D162" s="224" t="s">
        <v>303</v>
      </c>
      <c r="E162" s="278">
        <v>38880</v>
      </c>
      <c r="F162" s="278"/>
      <c r="G162" s="278"/>
      <c r="H162" s="278">
        <f t="shared" si="3"/>
        <v>38880</v>
      </c>
    </row>
    <row r="163" spans="1:8" ht="11.25">
      <c r="A163" s="223"/>
      <c r="B163" s="223"/>
      <c r="C163" s="223" t="s">
        <v>288</v>
      </c>
      <c r="D163" s="224" t="s">
        <v>338</v>
      </c>
      <c r="E163" s="278">
        <v>659</v>
      </c>
      <c r="F163" s="278"/>
      <c r="G163" s="278"/>
      <c r="H163" s="278">
        <f t="shared" si="3"/>
        <v>659</v>
      </c>
    </row>
    <row r="164" spans="1:8" ht="22.5">
      <c r="A164" s="223"/>
      <c r="B164" s="223"/>
      <c r="C164" s="261" t="s">
        <v>289</v>
      </c>
      <c r="D164" s="224" t="s">
        <v>339</v>
      </c>
      <c r="E164" s="278">
        <v>2000</v>
      </c>
      <c r="F164" s="278"/>
      <c r="G164" s="278"/>
      <c r="H164" s="278">
        <f t="shared" si="3"/>
        <v>2000</v>
      </c>
    </row>
    <row r="165" spans="1:8" ht="22.5">
      <c r="A165" s="223"/>
      <c r="B165" s="223"/>
      <c r="C165" s="261" t="s">
        <v>290</v>
      </c>
      <c r="D165" s="224" t="s">
        <v>340</v>
      </c>
      <c r="E165" s="278">
        <v>7620</v>
      </c>
      <c r="F165" s="278"/>
      <c r="G165" s="278"/>
      <c r="H165" s="278">
        <f t="shared" si="3"/>
        <v>7620</v>
      </c>
    </row>
    <row r="166" spans="1:8" ht="11.25">
      <c r="A166" s="223"/>
      <c r="B166" s="223"/>
      <c r="C166" s="223" t="s">
        <v>291</v>
      </c>
      <c r="D166" s="224" t="s">
        <v>341</v>
      </c>
      <c r="E166" s="278">
        <v>2558</v>
      </c>
      <c r="F166" s="278"/>
      <c r="G166" s="278"/>
      <c r="H166" s="278">
        <f t="shared" si="3"/>
        <v>2558</v>
      </c>
    </row>
    <row r="167" spans="1:8" ht="11.25">
      <c r="A167" s="223"/>
      <c r="B167" s="223"/>
      <c r="C167" s="223" t="s">
        <v>292</v>
      </c>
      <c r="D167" s="224" t="s">
        <v>342</v>
      </c>
      <c r="E167" s="278">
        <v>614</v>
      </c>
      <c r="F167" s="278"/>
      <c r="G167" s="278"/>
      <c r="H167" s="278">
        <f t="shared" si="3"/>
        <v>614</v>
      </c>
    </row>
    <row r="168" spans="1:8" ht="11.25">
      <c r="A168" s="223"/>
      <c r="B168" s="223"/>
      <c r="C168" s="223" t="s">
        <v>293</v>
      </c>
      <c r="D168" s="224" t="s">
        <v>331</v>
      </c>
      <c r="E168" s="278">
        <v>1921</v>
      </c>
      <c r="F168" s="278"/>
      <c r="G168" s="278"/>
      <c r="H168" s="278">
        <f t="shared" si="3"/>
        <v>1921</v>
      </c>
    </row>
    <row r="169" spans="1:8" ht="11.25">
      <c r="A169" s="223"/>
      <c r="B169" s="223"/>
      <c r="C169" s="249" t="s">
        <v>294</v>
      </c>
      <c r="D169" s="224" t="s">
        <v>389</v>
      </c>
      <c r="E169" s="278">
        <v>11805</v>
      </c>
      <c r="F169" s="278"/>
      <c r="G169" s="278"/>
      <c r="H169" s="278">
        <f t="shared" si="3"/>
        <v>11805</v>
      </c>
    </row>
    <row r="170" spans="1:8" ht="11.25">
      <c r="A170" s="223"/>
      <c r="B170" s="223"/>
      <c r="C170" s="223" t="s">
        <v>323</v>
      </c>
      <c r="D170" s="224" t="s">
        <v>409</v>
      </c>
      <c r="E170" s="278">
        <v>239</v>
      </c>
      <c r="F170" s="278"/>
      <c r="G170" s="278"/>
      <c r="H170" s="278">
        <f t="shared" si="3"/>
        <v>239</v>
      </c>
    </row>
    <row r="171" spans="1:8" ht="12" customHeight="1">
      <c r="A171" s="223"/>
      <c r="B171" s="223"/>
      <c r="C171" s="241" t="s">
        <v>298</v>
      </c>
      <c r="D171" s="224" t="s">
        <v>343</v>
      </c>
      <c r="E171" s="278">
        <v>700</v>
      </c>
      <c r="F171" s="278"/>
      <c r="G171" s="278"/>
      <c r="H171" s="278">
        <f t="shared" si="3"/>
        <v>700</v>
      </c>
    </row>
    <row r="172" spans="1:8" ht="22.5">
      <c r="A172" s="223"/>
      <c r="B172" s="223"/>
      <c r="C172" s="241" t="s">
        <v>299</v>
      </c>
      <c r="D172" s="224" t="s">
        <v>344</v>
      </c>
      <c r="E172" s="278">
        <v>3000</v>
      </c>
      <c r="F172" s="278"/>
      <c r="G172" s="278"/>
      <c r="H172" s="278">
        <f t="shared" si="3"/>
        <v>3000</v>
      </c>
    </row>
    <row r="173" spans="1:8" ht="11.25">
      <c r="A173" s="223"/>
      <c r="B173" s="223"/>
      <c r="C173" s="242">
        <v>6050</v>
      </c>
      <c r="D173" s="224" t="s">
        <v>393</v>
      </c>
      <c r="E173" s="278">
        <v>50000</v>
      </c>
      <c r="F173" s="278">
        <v>50000</v>
      </c>
      <c r="G173" s="278"/>
      <c r="H173" s="278">
        <f t="shared" si="3"/>
        <v>100000</v>
      </c>
    </row>
    <row r="174" spans="1:8" ht="11.25">
      <c r="A174" s="223"/>
      <c r="B174" s="272">
        <v>75421</v>
      </c>
      <c r="C174" s="217"/>
      <c r="D174" s="218" t="s">
        <v>474</v>
      </c>
      <c r="E174" s="306">
        <f>SUM(E175:E176)</f>
        <v>5000</v>
      </c>
      <c r="F174" s="306">
        <f>SUM(F175:F176)</f>
        <v>0</v>
      </c>
      <c r="G174" s="306">
        <f>SUM(G175:G176)</f>
        <v>0</v>
      </c>
      <c r="H174" s="306">
        <f t="shared" si="3"/>
        <v>5000</v>
      </c>
    </row>
    <row r="175" spans="1:8" ht="11.25">
      <c r="A175" s="223"/>
      <c r="B175" s="223"/>
      <c r="C175" s="223" t="s">
        <v>271</v>
      </c>
      <c r="D175" s="224" t="s">
        <v>333</v>
      </c>
      <c r="E175" s="278">
        <v>2500</v>
      </c>
      <c r="F175" s="278"/>
      <c r="G175" s="278"/>
      <c r="H175" s="278">
        <f t="shared" si="3"/>
        <v>2500</v>
      </c>
    </row>
    <row r="176" spans="1:8" ht="11.25">
      <c r="A176" s="223"/>
      <c r="B176" s="223"/>
      <c r="C176" s="223" t="s">
        <v>272</v>
      </c>
      <c r="D176" s="224" t="s">
        <v>303</v>
      </c>
      <c r="E176" s="278">
        <v>2500</v>
      </c>
      <c r="F176" s="278"/>
      <c r="G176" s="278"/>
      <c r="H176" s="278">
        <f t="shared" si="3"/>
        <v>2500</v>
      </c>
    </row>
    <row r="177" spans="1:8" s="222" customFormat="1" ht="10.5">
      <c r="A177" s="216"/>
      <c r="B177" s="217" t="s">
        <v>105</v>
      </c>
      <c r="C177" s="217"/>
      <c r="D177" s="218" t="s">
        <v>72</v>
      </c>
      <c r="E177" s="298">
        <f>E178</f>
        <v>500</v>
      </c>
      <c r="F177" s="298">
        <f>F178</f>
        <v>0</v>
      </c>
      <c r="G177" s="298">
        <f>G178</f>
        <v>0</v>
      </c>
      <c r="H177" s="298">
        <f t="shared" si="3"/>
        <v>500</v>
      </c>
    </row>
    <row r="178" spans="1:8" ht="11.25">
      <c r="A178" s="233"/>
      <c r="B178" s="233"/>
      <c r="C178" s="233" t="s">
        <v>291</v>
      </c>
      <c r="D178" s="234" t="s">
        <v>341</v>
      </c>
      <c r="E178" s="279">
        <v>500</v>
      </c>
      <c r="F178" s="279"/>
      <c r="G178" s="279"/>
      <c r="H178" s="279">
        <f t="shared" si="3"/>
        <v>500</v>
      </c>
    </row>
    <row r="179" spans="1:8" s="232" customFormat="1" ht="12.75">
      <c r="A179" s="214">
        <v>757</v>
      </c>
      <c r="B179" s="214"/>
      <c r="C179" s="214"/>
      <c r="D179" s="215" t="s">
        <v>410</v>
      </c>
      <c r="E179" s="297">
        <f aca="true" t="shared" si="4" ref="E179:G180">E180</f>
        <v>284299</v>
      </c>
      <c r="F179" s="297">
        <f t="shared" si="4"/>
        <v>0</v>
      </c>
      <c r="G179" s="297">
        <f t="shared" si="4"/>
        <v>0</v>
      </c>
      <c r="H179" s="297">
        <f t="shared" si="3"/>
        <v>284299</v>
      </c>
    </row>
    <row r="180" spans="1:8" s="222" customFormat="1" ht="21">
      <c r="A180" s="216"/>
      <c r="B180" s="217" t="s">
        <v>106</v>
      </c>
      <c r="C180" s="217"/>
      <c r="D180" s="218" t="s">
        <v>411</v>
      </c>
      <c r="E180" s="298">
        <f t="shared" si="4"/>
        <v>284299</v>
      </c>
      <c r="F180" s="298">
        <f t="shared" si="4"/>
        <v>0</v>
      </c>
      <c r="G180" s="298">
        <f t="shared" si="4"/>
        <v>0</v>
      </c>
      <c r="H180" s="298">
        <f t="shared" si="3"/>
        <v>284299</v>
      </c>
    </row>
    <row r="181" spans="1:8" ht="22.5">
      <c r="A181" s="233"/>
      <c r="B181" s="233"/>
      <c r="C181" s="233" t="s">
        <v>324</v>
      </c>
      <c r="D181" s="234" t="s">
        <v>412</v>
      </c>
      <c r="E181" s="279">
        <f>95000+(2000000*0.06)+(166660*3*0.05)+(88000*0.05)+39900</f>
        <v>284299</v>
      </c>
      <c r="F181" s="279"/>
      <c r="G181" s="279"/>
      <c r="H181" s="279">
        <f t="shared" si="3"/>
        <v>284299</v>
      </c>
    </row>
    <row r="182" spans="1:8" s="232" customFormat="1" ht="12.75">
      <c r="A182" s="214">
        <v>758</v>
      </c>
      <c r="B182" s="214"/>
      <c r="C182" s="214"/>
      <c r="D182" s="215" t="s">
        <v>65</v>
      </c>
      <c r="E182" s="297">
        <f aca="true" t="shared" si="5" ref="E182:G183">E183</f>
        <v>567772</v>
      </c>
      <c r="F182" s="297">
        <f t="shared" si="5"/>
        <v>25000</v>
      </c>
      <c r="G182" s="297">
        <f t="shared" si="5"/>
        <v>0</v>
      </c>
      <c r="H182" s="297">
        <f t="shared" si="3"/>
        <v>592772</v>
      </c>
    </row>
    <row r="183" spans="1:8" s="222" customFormat="1" ht="10.5">
      <c r="A183" s="216"/>
      <c r="B183" s="217" t="s">
        <v>107</v>
      </c>
      <c r="C183" s="217"/>
      <c r="D183" s="218" t="s">
        <v>413</v>
      </c>
      <c r="E183" s="298">
        <f t="shared" si="5"/>
        <v>567772</v>
      </c>
      <c r="F183" s="298">
        <f t="shared" si="5"/>
        <v>25000</v>
      </c>
      <c r="G183" s="298">
        <f t="shared" si="5"/>
        <v>0</v>
      </c>
      <c r="H183" s="298">
        <f t="shared" si="3"/>
        <v>592772</v>
      </c>
    </row>
    <row r="184" spans="1:8" ht="11.25">
      <c r="A184" s="233"/>
      <c r="B184" s="233"/>
      <c r="C184" s="233" t="s">
        <v>325</v>
      </c>
      <c r="D184" s="234" t="s">
        <v>414</v>
      </c>
      <c r="E184" s="279">
        <f>'rez.'!G18+27000</f>
        <v>567772</v>
      </c>
      <c r="F184" s="279">
        <v>25000</v>
      </c>
      <c r="G184" s="279"/>
      <c r="H184" s="279">
        <f t="shared" si="3"/>
        <v>592772</v>
      </c>
    </row>
    <row r="185" spans="1:8" s="232" customFormat="1" ht="12.75">
      <c r="A185" s="263">
        <v>801</v>
      </c>
      <c r="B185" s="263"/>
      <c r="C185" s="263"/>
      <c r="D185" s="264" t="s">
        <v>68</v>
      </c>
      <c r="E185" s="304">
        <f>E186+E193+E220+E249+E258+E260+E200</f>
        <v>15399303</v>
      </c>
      <c r="F185" s="304">
        <f>F186+F193+F200+F220+F249+F256+F258+F260</f>
        <v>36920</v>
      </c>
      <c r="G185" s="304">
        <f>G186+G193+G220+G249+G258+G260+G200</f>
        <v>0</v>
      </c>
      <c r="H185" s="304">
        <f t="shared" si="3"/>
        <v>15436223</v>
      </c>
    </row>
    <row r="186" spans="1:8" s="222" customFormat="1" ht="10.5">
      <c r="A186" s="265"/>
      <c r="B186" s="238" t="s">
        <v>108</v>
      </c>
      <c r="C186" s="238"/>
      <c r="D186" s="239" t="s">
        <v>109</v>
      </c>
      <c r="E186" s="305">
        <f>SUM(E187:E192)</f>
        <v>516473</v>
      </c>
      <c r="F186" s="305">
        <f>SUM(F187:F192)</f>
        <v>0</v>
      </c>
      <c r="G186" s="305">
        <f>SUM(G187:G192)</f>
        <v>0</v>
      </c>
      <c r="H186" s="305">
        <f t="shared" si="3"/>
        <v>516473</v>
      </c>
    </row>
    <row r="187" spans="1:8" ht="11.25">
      <c r="A187" s="223"/>
      <c r="B187" s="223"/>
      <c r="C187" s="223" t="s">
        <v>277</v>
      </c>
      <c r="D187" s="224" t="s">
        <v>326</v>
      </c>
      <c r="E187" s="278">
        <v>1309</v>
      </c>
      <c r="F187" s="278"/>
      <c r="G187" s="278"/>
      <c r="H187" s="278">
        <f t="shared" si="3"/>
        <v>1309</v>
      </c>
    </row>
    <row r="188" spans="1:8" ht="11.25">
      <c r="A188" s="223"/>
      <c r="B188" s="223"/>
      <c r="C188" s="223" t="s">
        <v>279</v>
      </c>
      <c r="D188" s="224" t="s">
        <v>327</v>
      </c>
      <c r="E188" s="278">
        <v>382546</v>
      </c>
      <c r="F188" s="278"/>
      <c r="G188" s="278"/>
      <c r="H188" s="278">
        <f t="shared" si="3"/>
        <v>382546</v>
      </c>
    </row>
    <row r="189" spans="1:8" ht="11.25">
      <c r="A189" s="223"/>
      <c r="B189" s="223"/>
      <c r="C189" s="223" t="s">
        <v>280</v>
      </c>
      <c r="D189" s="224" t="s">
        <v>328</v>
      </c>
      <c r="E189" s="278">
        <v>33836</v>
      </c>
      <c r="F189" s="278"/>
      <c r="G189" s="278"/>
      <c r="H189" s="278">
        <f t="shared" si="3"/>
        <v>33836</v>
      </c>
    </row>
    <row r="190" spans="1:8" ht="11.25">
      <c r="A190" s="223"/>
      <c r="B190" s="223"/>
      <c r="C190" s="223" t="s">
        <v>281</v>
      </c>
      <c r="D190" s="224" t="s">
        <v>329</v>
      </c>
      <c r="E190" s="278">
        <v>70426</v>
      </c>
      <c r="F190" s="278"/>
      <c r="G190" s="278"/>
      <c r="H190" s="278">
        <f t="shared" si="3"/>
        <v>70426</v>
      </c>
    </row>
    <row r="191" spans="1:8" ht="11.25">
      <c r="A191" s="223"/>
      <c r="B191" s="223"/>
      <c r="C191" s="223" t="s">
        <v>282</v>
      </c>
      <c r="D191" s="224" t="s">
        <v>330</v>
      </c>
      <c r="E191" s="278">
        <v>10020</v>
      </c>
      <c r="F191" s="278"/>
      <c r="G191" s="278"/>
      <c r="H191" s="278">
        <f t="shared" si="3"/>
        <v>10020</v>
      </c>
    </row>
    <row r="192" spans="1:8" ht="11.25">
      <c r="A192" s="223"/>
      <c r="B192" s="223"/>
      <c r="C192" s="223" t="s">
        <v>293</v>
      </c>
      <c r="D192" s="224" t="s">
        <v>331</v>
      </c>
      <c r="E192" s="278">
        <v>18336</v>
      </c>
      <c r="F192" s="278"/>
      <c r="G192" s="278"/>
      <c r="H192" s="278">
        <f t="shared" si="3"/>
        <v>18336</v>
      </c>
    </row>
    <row r="193" spans="1:8" s="222" customFormat="1" ht="10.5">
      <c r="A193" s="216"/>
      <c r="B193" s="217" t="s">
        <v>110</v>
      </c>
      <c r="C193" s="217"/>
      <c r="D193" s="218" t="s">
        <v>111</v>
      </c>
      <c r="E193" s="298">
        <f>SUM(E194:E199)</f>
        <v>621605</v>
      </c>
      <c r="F193" s="298">
        <f>SUM(F194:F199)</f>
        <v>24920</v>
      </c>
      <c r="G193" s="298">
        <f>SUM(G194:G199)</f>
        <v>0</v>
      </c>
      <c r="H193" s="298">
        <f t="shared" si="3"/>
        <v>646525</v>
      </c>
    </row>
    <row r="194" spans="1:8" ht="11.25">
      <c r="A194" s="223"/>
      <c r="B194" s="223"/>
      <c r="C194" s="223" t="s">
        <v>277</v>
      </c>
      <c r="D194" s="224" t="s">
        <v>326</v>
      </c>
      <c r="E194" s="278"/>
      <c r="F194" s="278"/>
      <c r="G194" s="278"/>
      <c r="H194" s="278">
        <f t="shared" si="3"/>
        <v>0</v>
      </c>
    </row>
    <row r="195" spans="1:8" ht="11.25">
      <c r="A195" s="223"/>
      <c r="B195" s="223"/>
      <c r="C195" s="223" t="s">
        <v>279</v>
      </c>
      <c r="D195" s="224" t="s">
        <v>327</v>
      </c>
      <c r="E195" s="278">
        <v>465838</v>
      </c>
      <c r="F195" s="278">
        <v>21000</v>
      </c>
      <c r="G195" s="278"/>
      <c r="H195" s="278">
        <f t="shared" si="3"/>
        <v>486838</v>
      </c>
    </row>
    <row r="196" spans="1:8" ht="11.25">
      <c r="A196" s="223"/>
      <c r="B196" s="223"/>
      <c r="C196" s="223" t="s">
        <v>280</v>
      </c>
      <c r="D196" s="224" t="s">
        <v>328</v>
      </c>
      <c r="E196" s="278">
        <v>35268</v>
      </c>
      <c r="F196" s="278"/>
      <c r="G196" s="278"/>
      <c r="H196" s="278">
        <f t="shared" si="3"/>
        <v>35268</v>
      </c>
    </row>
    <row r="197" spans="1:8" ht="11.25">
      <c r="A197" s="223"/>
      <c r="B197" s="223"/>
      <c r="C197" s="223" t="s">
        <v>281</v>
      </c>
      <c r="D197" s="224" t="s">
        <v>329</v>
      </c>
      <c r="E197" s="278">
        <v>86002</v>
      </c>
      <c r="F197" s="278">
        <v>3400</v>
      </c>
      <c r="G197" s="278"/>
      <c r="H197" s="278">
        <f t="shared" si="3"/>
        <v>89402</v>
      </c>
    </row>
    <row r="198" spans="1:8" ht="11.25">
      <c r="A198" s="223"/>
      <c r="B198" s="223"/>
      <c r="C198" s="223" t="s">
        <v>282</v>
      </c>
      <c r="D198" s="224" t="s">
        <v>330</v>
      </c>
      <c r="E198" s="278">
        <v>12236</v>
      </c>
      <c r="F198" s="278">
        <v>520</v>
      </c>
      <c r="G198" s="278"/>
      <c r="H198" s="278">
        <f t="shared" si="3"/>
        <v>12756</v>
      </c>
    </row>
    <row r="199" spans="1:8" ht="11.25">
      <c r="A199" s="223"/>
      <c r="B199" s="223"/>
      <c r="C199" s="223" t="s">
        <v>293</v>
      </c>
      <c r="D199" s="224" t="s">
        <v>331</v>
      </c>
      <c r="E199" s="278">
        <v>22261</v>
      </c>
      <c r="F199" s="278"/>
      <c r="G199" s="278"/>
      <c r="H199" s="278">
        <f t="shared" si="3"/>
        <v>22261</v>
      </c>
    </row>
    <row r="200" spans="1:8" ht="11.25">
      <c r="A200" s="223"/>
      <c r="B200" s="266" t="s">
        <v>112</v>
      </c>
      <c r="C200" s="266"/>
      <c r="D200" s="312" t="s">
        <v>69</v>
      </c>
      <c r="E200" s="306">
        <f>SUM(E201:E219)</f>
        <v>1620152</v>
      </c>
      <c r="F200" s="306">
        <f>SUM(F201:F219)</f>
        <v>0</v>
      </c>
      <c r="G200" s="306">
        <f>SUM(G201:G219)</f>
        <v>0</v>
      </c>
      <c r="H200" s="306">
        <f t="shared" si="3"/>
        <v>1620152</v>
      </c>
    </row>
    <row r="201" spans="1:8" ht="11.25">
      <c r="A201" s="223"/>
      <c r="B201" s="261"/>
      <c r="C201" s="261" t="s">
        <v>277</v>
      </c>
      <c r="D201" s="313" t="s">
        <v>326</v>
      </c>
      <c r="E201" s="278">
        <v>8641</v>
      </c>
      <c r="F201" s="278"/>
      <c r="G201" s="278"/>
      <c r="H201" s="278">
        <f t="shared" si="3"/>
        <v>8641</v>
      </c>
    </row>
    <row r="202" spans="1:8" ht="11.25">
      <c r="A202" s="223"/>
      <c r="B202" s="261"/>
      <c r="C202" s="261" t="s">
        <v>279</v>
      </c>
      <c r="D202" s="313" t="s">
        <v>327</v>
      </c>
      <c r="E202" s="278">
        <v>1164984</v>
      </c>
      <c r="F202" s="278"/>
      <c r="G202" s="278"/>
      <c r="H202" s="278">
        <f aca="true" t="shared" si="6" ref="H202:H267">E202+F202-G202</f>
        <v>1164984</v>
      </c>
    </row>
    <row r="203" spans="1:8" ht="11.25">
      <c r="A203" s="223"/>
      <c r="B203" s="261"/>
      <c r="C203" s="261" t="s">
        <v>280</v>
      </c>
      <c r="D203" s="313" t="s">
        <v>328</v>
      </c>
      <c r="E203" s="278">
        <v>86832</v>
      </c>
      <c r="F203" s="278"/>
      <c r="G203" s="278"/>
      <c r="H203" s="278">
        <f t="shared" si="6"/>
        <v>86832</v>
      </c>
    </row>
    <row r="204" spans="1:8" ht="11.25">
      <c r="A204" s="223"/>
      <c r="B204" s="261"/>
      <c r="C204" s="261" t="s">
        <v>281</v>
      </c>
      <c r="D204" s="313" t="s">
        <v>329</v>
      </c>
      <c r="E204" s="278">
        <v>189080</v>
      </c>
      <c r="F204" s="278"/>
      <c r="G204" s="278"/>
      <c r="H204" s="278">
        <f t="shared" si="6"/>
        <v>189080</v>
      </c>
    </row>
    <row r="205" spans="1:8" ht="11.25">
      <c r="A205" s="223"/>
      <c r="B205" s="261"/>
      <c r="C205" s="261" t="s">
        <v>282</v>
      </c>
      <c r="D205" s="313" t="s">
        <v>330</v>
      </c>
      <c r="E205" s="278">
        <v>30126</v>
      </c>
      <c r="F205" s="278"/>
      <c r="G205" s="278"/>
      <c r="H205" s="278">
        <f t="shared" si="6"/>
        <v>30126</v>
      </c>
    </row>
    <row r="206" spans="1:8" ht="11.25">
      <c r="A206" s="223"/>
      <c r="B206" s="261"/>
      <c r="C206" s="261" t="s">
        <v>271</v>
      </c>
      <c r="D206" s="313" t="s">
        <v>333</v>
      </c>
      <c r="E206" s="278">
        <v>15500</v>
      </c>
      <c r="F206" s="278"/>
      <c r="G206" s="278"/>
      <c r="H206" s="278">
        <f t="shared" si="6"/>
        <v>15500</v>
      </c>
    </row>
    <row r="207" spans="1:8" ht="11.25">
      <c r="A207" s="223"/>
      <c r="B207" s="261"/>
      <c r="C207" s="261" t="s">
        <v>334</v>
      </c>
      <c r="D207" s="313" t="s">
        <v>335</v>
      </c>
      <c r="E207" s="278">
        <v>5692</v>
      </c>
      <c r="F207" s="278"/>
      <c r="G207" s="278"/>
      <c r="H207" s="278">
        <f t="shared" si="6"/>
        <v>5692</v>
      </c>
    </row>
    <row r="208" spans="1:8" ht="11.25">
      <c r="A208" s="223"/>
      <c r="B208" s="261"/>
      <c r="C208" s="261" t="s">
        <v>286</v>
      </c>
      <c r="D208" s="313" t="s">
        <v>336</v>
      </c>
      <c r="E208" s="278">
        <v>22970</v>
      </c>
      <c r="F208" s="278"/>
      <c r="G208" s="278"/>
      <c r="H208" s="278">
        <f t="shared" si="6"/>
        <v>22970</v>
      </c>
    </row>
    <row r="209" spans="1:8" ht="11.25">
      <c r="A209" s="223"/>
      <c r="B209" s="261"/>
      <c r="C209" s="261" t="s">
        <v>287</v>
      </c>
      <c r="D209" s="313" t="s">
        <v>337</v>
      </c>
      <c r="E209" s="278">
        <v>2824</v>
      </c>
      <c r="F209" s="278"/>
      <c r="G209" s="278"/>
      <c r="H209" s="278">
        <f t="shared" si="6"/>
        <v>2824</v>
      </c>
    </row>
    <row r="210" spans="1:8" ht="11.25">
      <c r="A210" s="223"/>
      <c r="B210" s="261"/>
      <c r="C210" s="261" t="s">
        <v>314</v>
      </c>
      <c r="D210" s="313" t="s">
        <v>285</v>
      </c>
      <c r="E210" s="278">
        <v>1000</v>
      </c>
      <c r="F210" s="278"/>
      <c r="G210" s="278"/>
      <c r="H210" s="278">
        <f t="shared" si="6"/>
        <v>1000</v>
      </c>
    </row>
    <row r="211" spans="1:8" ht="11.25">
      <c r="A211" s="223"/>
      <c r="B211" s="261"/>
      <c r="C211" s="261" t="s">
        <v>272</v>
      </c>
      <c r="D211" s="313" t="s">
        <v>303</v>
      </c>
      <c r="E211" s="278">
        <v>14163</v>
      </c>
      <c r="F211" s="278"/>
      <c r="G211" s="278"/>
      <c r="H211" s="278">
        <f t="shared" si="6"/>
        <v>14163</v>
      </c>
    </row>
    <row r="212" spans="1:8" ht="11.25">
      <c r="A212" s="223"/>
      <c r="B212" s="261"/>
      <c r="C212" s="261" t="s">
        <v>288</v>
      </c>
      <c r="D212" s="313" t="s">
        <v>338</v>
      </c>
      <c r="E212" s="278">
        <v>1700</v>
      </c>
      <c r="F212" s="278"/>
      <c r="G212" s="278"/>
      <c r="H212" s="278">
        <f t="shared" si="6"/>
        <v>1700</v>
      </c>
    </row>
    <row r="213" spans="1:8" ht="12.75" customHeight="1">
      <c r="A213" s="223"/>
      <c r="B213" s="261"/>
      <c r="C213" s="261" t="s">
        <v>289</v>
      </c>
      <c r="D213" s="313" t="s">
        <v>339</v>
      </c>
      <c r="E213" s="278">
        <v>1481</v>
      </c>
      <c r="F213" s="278"/>
      <c r="G213" s="278"/>
      <c r="H213" s="278">
        <f t="shared" si="6"/>
        <v>1481</v>
      </c>
    </row>
    <row r="214" spans="1:8" ht="12.75" customHeight="1">
      <c r="A214" s="223"/>
      <c r="B214" s="261"/>
      <c r="C214" s="261" t="s">
        <v>290</v>
      </c>
      <c r="D214" s="313" t="s">
        <v>340</v>
      </c>
      <c r="E214" s="278">
        <v>1400</v>
      </c>
      <c r="F214" s="278"/>
      <c r="G214" s="278"/>
      <c r="H214" s="278">
        <f t="shared" si="6"/>
        <v>1400</v>
      </c>
    </row>
    <row r="215" spans="1:8" ht="11.25">
      <c r="A215" s="223"/>
      <c r="B215" s="261"/>
      <c r="C215" s="261" t="s">
        <v>291</v>
      </c>
      <c r="D215" s="313" t="s">
        <v>341</v>
      </c>
      <c r="E215" s="278">
        <v>2000</v>
      </c>
      <c r="F215" s="278"/>
      <c r="G215" s="278"/>
      <c r="H215" s="278">
        <f t="shared" si="6"/>
        <v>2000</v>
      </c>
    </row>
    <row r="216" spans="1:8" ht="11.25">
      <c r="A216" s="223"/>
      <c r="B216" s="261"/>
      <c r="C216" s="261" t="s">
        <v>292</v>
      </c>
      <c r="D216" s="313" t="s">
        <v>342</v>
      </c>
      <c r="E216" s="278">
        <v>3500</v>
      </c>
      <c r="F216" s="278"/>
      <c r="G216" s="278"/>
      <c r="H216" s="278">
        <f t="shared" si="6"/>
        <v>3500</v>
      </c>
    </row>
    <row r="217" spans="1:8" ht="11.25">
      <c r="A217" s="223"/>
      <c r="B217" s="261"/>
      <c r="C217" s="261" t="s">
        <v>293</v>
      </c>
      <c r="D217" s="313" t="s">
        <v>331</v>
      </c>
      <c r="E217" s="278">
        <v>65589</v>
      </c>
      <c r="F217" s="278"/>
      <c r="G217" s="278"/>
      <c r="H217" s="278">
        <f t="shared" si="6"/>
        <v>65589</v>
      </c>
    </row>
    <row r="218" spans="1:8" ht="11.25" customHeight="1">
      <c r="A218" s="223"/>
      <c r="B218" s="261"/>
      <c r="C218" s="261" t="s">
        <v>298</v>
      </c>
      <c r="D218" s="313" t="s">
        <v>343</v>
      </c>
      <c r="E218" s="278">
        <v>1170</v>
      </c>
      <c r="F218" s="278"/>
      <c r="G218" s="278"/>
      <c r="H218" s="278">
        <f t="shared" si="6"/>
        <v>1170</v>
      </c>
    </row>
    <row r="219" spans="1:8" ht="22.5">
      <c r="A219" s="223"/>
      <c r="B219" s="261"/>
      <c r="C219" s="261" t="s">
        <v>299</v>
      </c>
      <c r="D219" s="313" t="s">
        <v>344</v>
      </c>
      <c r="E219" s="278">
        <v>1500</v>
      </c>
      <c r="F219" s="278"/>
      <c r="G219" s="278"/>
      <c r="H219" s="278">
        <f t="shared" si="6"/>
        <v>1500</v>
      </c>
    </row>
    <row r="220" spans="1:8" s="222" customFormat="1" ht="10.5">
      <c r="A220" s="216"/>
      <c r="B220" s="217" t="s">
        <v>113</v>
      </c>
      <c r="C220" s="217"/>
      <c r="D220" s="218" t="s">
        <v>71</v>
      </c>
      <c r="E220" s="298">
        <f>SUM(E222:E246)</f>
        <v>12180990</v>
      </c>
      <c r="F220" s="298">
        <f>SUM(F222:F246)</f>
        <v>0</v>
      </c>
      <c r="G220" s="298">
        <f>SUM(G222:G246)</f>
        <v>0</v>
      </c>
      <c r="H220" s="298">
        <f t="shared" si="6"/>
        <v>12180990</v>
      </c>
    </row>
    <row r="221" spans="1:8" ht="33.75" hidden="1">
      <c r="A221" s="223"/>
      <c r="B221" s="223"/>
      <c r="C221" s="223" t="s">
        <v>348</v>
      </c>
      <c r="D221" s="224" t="s">
        <v>416</v>
      </c>
      <c r="E221" s="278"/>
      <c r="F221" s="278"/>
      <c r="G221" s="278"/>
      <c r="H221" s="278">
        <f t="shared" si="6"/>
        <v>0</v>
      </c>
    </row>
    <row r="222" spans="1:8" ht="14.25" customHeight="1">
      <c r="A222" s="223"/>
      <c r="B222" s="223"/>
      <c r="C222" s="223" t="s">
        <v>349</v>
      </c>
      <c r="D222" s="224" t="s">
        <v>417</v>
      </c>
      <c r="E222" s="278">
        <v>280000</v>
      </c>
      <c r="F222" s="278"/>
      <c r="G222" s="278"/>
      <c r="H222" s="278">
        <f t="shared" si="6"/>
        <v>280000</v>
      </c>
    </row>
    <row r="223" spans="1:8" ht="11.25">
      <c r="A223" s="223"/>
      <c r="B223" s="223"/>
      <c r="C223" s="223" t="s">
        <v>277</v>
      </c>
      <c r="D223" s="224" t="s">
        <v>326</v>
      </c>
      <c r="E223" s="278">
        <v>132000</v>
      </c>
      <c r="F223" s="278"/>
      <c r="G223" s="278"/>
      <c r="H223" s="278">
        <f t="shared" si="6"/>
        <v>132000</v>
      </c>
    </row>
    <row r="224" spans="1:8" ht="11.25">
      <c r="A224" s="223"/>
      <c r="B224" s="223"/>
      <c r="C224" s="223" t="s">
        <v>332</v>
      </c>
      <c r="D224" s="224" t="s">
        <v>415</v>
      </c>
      <c r="E224" s="278"/>
      <c r="F224" s="278"/>
      <c r="G224" s="278"/>
      <c r="H224" s="278">
        <f t="shared" si="6"/>
        <v>0</v>
      </c>
    </row>
    <row r="225" spans="1:8" ht="11.25">
      <c r="A225" s="223"/>
      <c r="B225" s="223"/>
      <c r="C225" s="223" t="s">
        <v>279</v>
      </c>
      <c r="D225" s="224" t="s">
        <v>327</v>
      </c>
      <c r="E225" s="278">
        <v>7611593</v>
      </c>
      <c r="F225" s="278"/>
      <c r="G225" s="278"/>
      <c r="H225" s="278">
        <f t="shared" si="6"/>
        <v>7611593</v>
      </c>
    </row>
    <row r="226" spans="1:8" ht="11.25">
      <c r="A226" s="223"/>
      <c r="B226" s="223"/>
      <c r="C226" s="223" t="s">
        <v>280</v>
      </c>
      <c r="D226" s="224" t="s">
        <v>328</v>
      </c>
      <c r="E226" s="278">
        <v>600401</v>
      </c>
      <c r="F226" s="278"/>
      <c r="G226" s="278"/>
      <c r="H226" s="278">
        <f t="shared" si="6"/>
        <v>600401</v>
      </c>
    </row>
    <row r="227" spans="1:8" ht="11.25">
      <c r="A227" s="223"/>
      <c r="B227" s="223"/>
      <c r="C227" s="223" t="s">
        <v>281</v>
      </c>
      <c r="D227" s="224" t="s">
        <v>329</v>
      </c>
      <c r="E227" s="278">
        <v>1260460</v>
      </c>
      <c r="F227" s="278"/>
      <c r="G227" s="278"/>
      <c r="H227" s="278">
        <f t="shared" si="6"/>
        <v>1260460</v>
      </c>
    </row>
    <row r="228" spans="1:8" ht="11.25">
      <c r="A228" s="223"/>
      <c r="B228" s="223"/>
      <c r="C228" s="223" t="s">
        <v>282</v>
      </c>
      <c r="D228" s="224" t="s">
        <v>330</v>
      </c>
      <c r="E228" s="278">
        <v>195108</v>
      </c>
      <c r="F228" s="278"/>
      <c r="G228" s="278"/>
      <c r="H228" s="278">
        <f t="shared" si="6"/>
        <v>195108</v>
      </c>
    </row>
    <row r="229" spans="1:8" ht="11.25">
      <c r="A229" s="223"/>
      <c r="B229" s="223"/>
      <c r="C229" s="223" t="s">
        <v>284</v>
      </c>
      <c r="D229" s="224" t="s">
        <v>388</v>
      </c>
      <c r="E229" s="278">
        <v>26467</v>
      </c>
      <c r="F229" s="278"/>
      <c r="G229" s="278"/>
      <c r="H229" s="278">
        <f t="shared" si="6"/>
        <v>26467</v>
      </c>
    </row>
    <row r="230" spans="1:8" ht="11.25">
      <c r="A230" s="223"/>
      <c r="B230" s="223"/>
      <c r="C230" s="223" t="s">
        <v>271</v>
      </c>
      <c r="D230" s="224" t="s">
        <v>333</v>
      </c>
      <c r="E230" s="278">
        <v>133273</v>
      </c>
      <c r="F230" s="278"/>
      <c r="G230" s="278"/>
      <c r="H230" s="278">
        <f t="shared" si="6"/>
        <v>133273</v>
      </c>
    </row>
    <row r="231" spans="1:8" ht="11.25">
      <c r="A231" s="223"/>
      <c r="B231" s="223"/>
      <c r="C231" s="223" t="s">
        <v>334</v>
      </c>
      <c r="D231" s="224" t="s">
        <v>335</v>
      </c>
      <c r="E231" s="278">
        <v>21000</v>
      </c>
      <c r="F231" s="278"/>
      <c r="G231" s="278"/>
      <c r="H231" s="278">
        <f t="shared" si="6"/>
        <v>21000</v>
      </c>
    </row>
    <row r="232" spans="1:8" ht="11.25">
      <c r="A232" s="223"/>
      <c r="B232" s="223"/>
      <c r="C232" s="223" t="s">
        <v>286</v>
      </c>
      <c r="D232" s="224" t="s">
        <v>336</v>
      </c>
      <c r="E232" s="278">
        <v>492168</v>
      </c>
      <c r="F232" s="278"/>
      <c r="G232" s="278"/>
      <c r="H232" s="278">
        <f t="shared" si="6"/>
        <v>492168</v>
      </c>
    </row>
    <row r="233" spans="1:8" ht="11.25">
      <c r="A233" s="223"/>
      <c r="B233" s="223"/>
      <c r="C233" s="223" t="s">
        <v>287</v>
      </c>
      <c r="D233" s="224" t="s">
        <v>337</v>
      </c>
      <c r="E233" s="278">
        <v>59000</v>
      </c>
      <c r="F233" s="278"/>
      <c r="G233" s="278"/>
      <c r="H233" s="278">
        <f t="shared" si="6"/>
        <v>59000</v>
      </c>
    </row>
    <row r="234" spans="1:8" ht="11.25">
      <c r="A234" s="223"/>
      <c r="B234" s="223"/>
      <c r="C234" s="223" t="s">
        <v>314</v>
      </c>
      <c r="D234" s="224" t="s">
        <v>285</v>
      </c>
      <c r="E234" s="278">
        <v>9730</v>
      </c>
      <c r="F234" s="278"/>
      <c r="G234" s="278"/>
      <c r="H234" s="278">
        <f t="shared" si="6"/>
        <v>9730</v>
      </c>
    </row>
    <row r="235" spans="1:8" ht="11.25">
      <c r="A235" s="223"/>
      <c r="B235" s="223"/>
      <c r="C235" s="223" t="s">
        <v>272</v>
      </c>
      <c r="D235" s="224" t="s">
        <v>303</v>
      </c>
      <c r="E235" s="278">
        <v>97046</v>
      </c>
      <c r="F235" s="278"/>
      <c r="G235" s="278"/>
      <c r="H235" s="278">
        <f t="shared" si="6"/>
        <v>97046</v>
      </c>
    </row>
    <row r="236" spans="1:8" ht="11.25">
      <c r="A236" s="223"/>
      <c r="B236" s="223"/>
      <c r="C236" s="249" t="s">
        <v>288</v>
      </c>
      <c r="D236" s="224" t="s">
        <v>338</v>
      </c>
      <c r="E236" s="278">
        <v>11524</v>
      </c>
      <c r="F236" s="278"/>
      <c r="G236" s="278"/>
      <c r="H236" s="278">
        <f t="shared" si="6"/>
        <v>11524</v>
      </c>
    </row>
    <row r="237" spans="1:8" ht="12.75" customHeight="1">
      <c r="A237" s="223"/>
      <c r="B237" s="223"/>
      <c r="C237" s="241" t="s">
        <v>289</v>
      </c>
      <c r="D237" s="224" t="s">
        <v>339</v>
      </c>
      <c r="E237" s="278">
        <v>7503</v>
      </c>
      <c r="F237" s="278"/>
      <c r="G237" s="278"/>
      <c r="H237" s="278">
        <f t="shared" si="6"/>
        <v>7503</v>
      </c>
    </row>
    <row r="238" spans="1:8" ht="12.75" customHeight="1">
      <c r="A238" s="223"/>
      <c r="B238" s="223"/>
      <c r="C238" s="241" t="s">
        <v>290</v>
      </c>
      <c r="D238" s="224" t="s">
        <v>340</v>
      </c>
      <c r="E238" s="278">
        <v>27382</v>
      </c>
      <c r="F238" s="278"/>
      <c r="G238" s="278"/>
      <c r="H238" s="278">
        <f t="shared" si="6"/>
        <v>27382</v>
      </c>
    </row>
    <row r="239" spans="1:8" ht="11.25">
      <c r="A239" s="223"/>
      <c r="B239" s="223"/>
      <c r="C239" s="249" t="s">
        <v>291</v>
      </c>
      <c r="D239" s="224" t="s">
        <v>341</v>
      </c>
      <c r="E239" s="278">
        <v>12300</v>
      </c>
      <c r="F239" s="278"/>
      <c r="G239" s="278"/>
      <c r="H239" s="278">
        <f t="shared" si="6"/>
        <v>12300</v>
      </c>
    </row>
    <row r="240" spans="1:8" ht="11.25">
      <c r="A240" s="223"/>
      <c r="B240" s="223"/>
      <c r="C240" s="249" t="s">
        <v>292</v>
      </c>
      <c r="D240" s="224" t="s">
        <v>342</v>
      </c>
      <c r="E240" s="278">
        <v>31556</v>
      </c>
      <c r="F240" s="278"/>
      <c r="G240" s="278"/>
      <c r="H240" s="278">
        <f t="shared" si="6"/>
        <v>31556</v>
      </c>
    </row>
    <row r="241" spans="1:8" ht="11.25">
      <c r="A241" s="223"/>
      <c r="B241" s="223"/>
      <c r="C241" s="249" t="s">
        <v>293</v>
      </c>
      <c r="D241" s="224" t="s">
        <v>331</v>
      </c>
      <c r="E241" s="278">
        <v>453905</v>
      </c>
      <c r="F241" s="278"/>
      <c r="G241" s="278"/>
      <c r="H241" s="278">
        <f t="shared" si="6"/>
        <v>453905</v>
      </c>
    </row>
    <row r="242" spans="1:8" ht="11.25">
      <c r="A242" s="223"/>
      <c r="B242" s="223"/>
      <c r="C242" s="249" t="s">
        <v>294</v>
      </c>
      <c r="D242" s="224" t="s">
        <v>389</v>
      </c>
      <c r="E242" s="278">
        <v>6676</v>
      </c>
      <c r="F242" s="278"/>
      <c r="G242" s="278"/>
      <c r="H242" s="278">
        <f t="shared" si="6"/>
        <v>6676</v>
      </c>
    </row>
    <row r="243" spans="1:8" ht="13.5" customHeight="1">
      <c r="A243" s="223"/>
      <c r="B243" s="223"/>
      <c r="C243" s="258">
        <v>4700</v>
      </c>
      <c r="D243" s="224" t="s">
        <v>313</v>
      </c>
      <c r="E243" s="278">
        <v>3750</v>
      </c>
      <c r="F243" s="278"/>
      <c r="G243" s="278"/>
      <c r="H243" s="278">
        <f t="shared" si="6"/>
        <v>3750</v>
      </c>
    </row>
    <row r="244" spans="1:8" ht="13.5" customHeight="1">
      <c r="A244" s="223"/>
      <c r="B244" s="223"/>
      <c r="C244" s="241" t="s">
        <v>298</v>
      </c>
      <c r="D244" s="224" t="s">
        <v>343</v>
      </c>
      <c r="E244" s="278">
        <v>7362</v>
      </c>
      <c r="F244" s="278"/>
      <c r="G244" s="278"/>
      <c r="H244" s="278">
        <f t="shared" si="6"/>
        <v>7362</v>
      </c>
    </row>
    <row r="245" spans="1:8" ht="22.5">
      <c r="A245" s="223"/>
      <c r="B245" s="223"/>
      <c r="C245" s="241" t="s">
        <v>299</v>
      </c>
      <c r="D245" s="224" t="s">
        <v>344</v>
      </c>
      <c r="E245" s="278">
        <v>20786</v>
      </c>
      <c r="F245" s="278"/>
      <c r="G245" s="278"/>
      <c r="H245" s="278">
        <f t="shared" si="6"/>
        <v>20786</v>
      </c>
    </row>
    <row r="246" spans="1:8" ht="11.25">
      <c r="A246" s="223"/>
      <c r="B246" s="223"/>
      <c r="C246" s="223" t="s">
        <v>300</v>
      </c>
      <c r="D246" s="224" t="s">
        <v>393</v>
      </c>
      <c r="E246" s="278">
        <v>680000</v>
      </c>
      <c r="F246" s="278"/>
      <c r="G246" s="278"/>
      <c r="H246" s="278">
        <f t="shared" si="6"/>
        <v>680000</v>
      </c>
    </row>
    <row r="247" spans="1:8" ht="11.25" hidden="1">
      <c r="A247" s="223"/>
      <c r="B247" s="223"/>
      <c r="C247" s="249" t="s">
        <v>300</v>
      </c>
      <c r="D247" s="224" t="s">
        <v>393</v>
      </c>
      <c r="E247" s="278"/>
      <c r="F247" s="278"/>
      <c r="G247" s="278"/>
      <c r="H247" s="278">
        <f t="shared" si="6"/>
        <v>0</v>
      </c>
    </row>
    <row r="248" spans="1:8" ht="11.25" hidden="1">
      <c r="A248" s="223"/>
      <c r="B248" s="223"/>
      <c r="C248" s="249" t="s">
        <v>302</v>
      </c>
      <c r="D248" s="224" t="s">
        <v>304</v>
      </c>
      <c r="E248" s="278"/>
      <c r="F248" s="278"/>
      <c r="G248" s="278"/>
      <c r="H248" s="278">
        <f t="shared" si="6"/>
        <v>0</v>
      </c>
    </row>
    <row r="249" spans="1:8" s="222" customFormat="1" ht="10.5">
      <c r="A249" s="216"/>
      <c r="B249" s="217" t="s">
        <v>114</v>
      </c>
      <c r="C249" s="248"/>
      <c r="D249" s="218" t="s">
        <v>361</v>
      </c>
      <c r="E249" s="298">
        <f>SUM(E250:E255)</f>
        <v>280083</v>
      </c>
      <c r="F249" s="298">
        <f>SUM(F250:F255)</f>
        <v>0</v>
      </c>
      <c r="G249" s="298">
        <f>SUM(G250:G255)</f>
        <v>0</v>
      </c>
      <c r="H249" s="298">
        <f t="shared" si="6"/>
        <v>280083</v>
      </c>
    </row>
    <row r="250" spans="1:8" ht="11.25">
      <c r="A250" s="223"/>
      <c r="B250" s="223"/>
      <c r="C250" s="223" t="s">
        <v>277</v>
      </c>
      <c r="D250" s="224" t="s">
        <v>326</v>
      </c>
      <c r="E250" s="278"/>
      <c r="F250" s="278"/>
      <c r="G250" s="278"/>
      <c r="H250" s="278">
        <f t="shared" si="6"/>
        <v>0</v>
      </c>
    </row>
    <row r="251" spans="1:8" ht="11.25">
      <c r="A251" s="223"/>
      <c r="B251" s="223"/>
      <c r="C251" s="223" t="s">
        <v>279</v>
      </c>
      <c r="D251" s="224" t="s">
        <v>327</v>
      </c>
      <c r="E251" s="278">
        <v>210549</v>
      </c>
      <c r="F251" s="278"/>
      <c r="G251" s="278"/>
      <c r="H251" s="278">
        <f t="shared" si="6"/>
        <v>210549</v>
      </c>
    </row>
    <row r="252" spans="1:8" ht="11.25">
      <c r="A252" s="223"/>
      <c r="B252" s="223"/>
      <c r="C252" s="223" t="s">
        <v>280</v>
      </c>
      <c r="D252" s="224" t="s">
        <v>328</v>
      </c>
      <c r="E252" s="278">
        <v>15071</v>
      </c>
      <c r="F252" s="278"/>
      <c r="G252" s="278"/>
      <c r="H252" s="278">
        <f t="shared" si="6"/>
        <v>15071</v>
      </c>
    </row>
    <row r="253" spans="1:8" ht="11.25">
      <c r="A253" s="223"/>
      <c r="B253" s="223"/>
      <c r="C253" s="223" t="s">
        <v>281</v>
      </c>
      <c r="D253" s="224" t="s">
        <v>329</v>
      </c>
      <c r="E253" s="278">
        <v>38872</v>
      </c>
      <c r="F253" s="278"/>
      <c r="G253" s="278"/>
      <c r="H253" s="278">
        <f t="shared" si="6"/>
        <v>38872</v>
      </c>
    </row>
    <row r="254" spans="1:8" ht="11.25">
      <c r="A254" s="223"/>
      <c r="B254" s="223"/>
      <c r="C254" s="223" t="s">
        <v>282</v>
      </c>
      <c r="D254" s="224" t="s">
        <v>330</v>
      </c>
      <c r="E254" s="278">
        <v>5530</v>
      </c>
      <c r="F254" s="278"/>
      <c r="G254" s="278"/>
      <c r="H254" s="278">
        <f t="shared" si="6"/>
        <v>5530</v>
      </c>
    </row>
    <row r="255" spans="1:8" ht="11.25">
      <c r="A255" s="223"/>
      <c r="B255" s="223"/>
      <c r="C255" s="223" t="s">
        <v>293</v>
      </c>
      <c r="D255" s="224" t="s">
        <v>331</v>
      </c>
      <c r="E255" s="278">
        <v>10061</v>
      </c>
      <c r="F255" s="278"/>
      <c r="G255" s="278"/>
      <c r="H255" s="278">
        <f t="shared" si="6"/>
        <v>10061</v>
      </c>
    </row>
    <row r="256" spans="1:8" ht="11.25">
      <c r="A256" s="216"/>
      <c r="B256" s="272">
        <v>80144</v>
      </c>
      <c r="C256" s="217"/>
      <c r="D256" s="218" t="s">
        <v>654</v>
      </c>
      <c r="E256" s="298">
        <f>E257</f>
        <v>0</v>
      </c>
      <c r="F256" s="298">
        <f>F257</f>
        <v>12000</v>
      </c>
      <c r="G256" s="298">
        <f>G257</f>
        <v>0</v>
      </c>
      <c r="H256" s="298">
        <f>E256+F256-G256</f>
        <v>12000</v>
      </c>
    </row>
    <row r="257" spans="1:8" ht="11.25">
      <c r="A257" s="223"/>
      <c r="B257" s="223"/>
      <c r="C257" s="242">
        <v>6060</v>
      </c>
      <c r="D257" s="224" t="s">
        <v>304</v>
      </c>
      <c r="E257" s="278"/>
      <c r="F257" s="278">
        <v>12000</v>
      </c>
      <c r="G257" s="278"/>
      <c r="H257" s="278">
        <f>E257+F257-G257</f>
        <v>12000</v>
      </c>
    </row>
    <row r="258" spans="1:8" s="222" customFormat="1" ht="10.5">
      <c r="A258" s="216"/>
      <c r="B258" s="217" t="s">
        <v>115</v>
      </c>
      <c r="C258" s="217"/>
      <c r="D258" s="218" t="s">
        <v>419</v>
      </c>
      <c r="E258" s="298">
        <f>E259</f>
        <v>80000</v>
      </c>
      <c r="F258" s="298">
        <f>F259</f>
        <v>0</v>
      </c>
      <c r="G258" s="298">
        <f>G259</f>
        <v>0</v>
      </c>
      <c r="H258" s="298">
        <f t="shared" si="6"/>
        <v>80000</v>
      </c>
    </row>
    <row r="259" spans="1:8" ht="11.25">
      <c r="A259" s="223"/>
      <c r="B259" s="223"/>
      <c r="C259" s="223" t="s">
        <v>272</v>
      </c>
      <c r="D259" s="224" t="s">
        <v>303</v>
      </c>
      <c r="E259" s="278">
        <v>80000</v>
      </c>
      <c r="F259" s="278"/>
      <c r="G259" s="278"/>
      <c r="H259" s="278">
        <f t="shared" si="6"/>
        <v>80000</v>
      </c>
    </row>
    <row r="260" spans="1:8" s="222" customFormat="1" ht="10.5">
      <c r="A260" s="216"/>
      <c r="B260" s="217" t="s">
        <v>116</v>
      </c>
      <c r="C260" s="217"/>
      <c r="D260" s="218" t="s">
        <v>72</v>
      </c>
      <c r="E260" s="298">
        <f>SUM(E261:E261)</f>
        <v>100000</v>
      </c>
      <c r="F260" s="298">
        <f>SUM(F261:F261)</f>
        <v>0</v>
      </c>
      <c r="G260" s="298">
        <f>SUM(G261:G261)</f>
        <v>0</v>
      </c>
      <c r="H260" s="298">
        <f t="shared" si="6"/>
        <v>100000</v>
      </c>
    </row>
    <row r="261" spans="1:8" ht="11.25">
      <c r="A261" s="233"/>
      <c r="B261" s="233"/>
      <c r="C261" s="233" t="s">
        <v>293</v>
      </c>
      <c r="D261" s="234" t="s">
        <v>331</v>
      </c>
      <c r="E261" s="279">
        <v>100000</v>
      </c>
      <c r="F261" s="279"/>
      <c r="G261" s="279"/>
      <c r="H261" s="279">
        <f t="shared" si="6"/>
        <v>100000</v>
      </c>
    </row>
    <row r="262" spans="1:8" s="232" customFormat="1" ht="12.75" hidden="1">
      <c r="A262" s="236" t="s">
        <v>158</v>
      </c>
      <c r="B262" s="236"/>
      <c r="C262" s="236"/>
      <c r="D262" s="237" t="s">
        <v>157</v>
      </c>
      <c r="E262" s="303"/>
      <c r="F262" s="303"/>
      <c r="G262" s="303"/>
      <c r="H262" s="303">
        <f t="shared" si="6"/>
        <v>0</v>
      </c>
    </row>
    <row r="263" spans="1:8" s="222" customFormat="1" ht="10.5" hidden="1">
      <c r="A263" s="216"/>
      <c r="B263" s="217" t="s">
        <v>154</v>
      </c>
      <c r="C263" s="217"/>
      <c r="D263" s="218" t="s">
        <v>420</v>
      </c>
      <c r="E263" s="298"/>
      <c r="F263" s="298"/>
      <c r="G263" s="298"/>
      <c r="H263" s="298">
        <f t="shared" si="6"/>
        <v>0</v>
      </c>
    </row>
    <row r="264" spans="1:8" ht="11.25" hidden="1">
      <c r="A264" s="223"/>
      <c r="B264" s="223"/>
      <c r="C264" s="249" t="s">
        <v>362</v>
      </c>
      <c r="D264" s="224" t="s">
        <v>415</v>
      </c>
      <c r="E264" s="278"/>
      <c r="F264" s="278"/>
      <c r="G264" s="278"/>
      <c r="H264" s="278">
        <f t="shared" si="6"/>
        <v>0</v>
      </c>
    </row>
    <row r="265" spans="1:8" ht="11.25" hidden="1">
      <c r="A265" s="223"/>
      <c r="B265" s="223"/>
      <c r="C265" s="249" t="s">
        <v>363</v>
      </c>
      <c r="D265" s="224" t="s">
        <v>415</v>
      </c>
      <c r="E265" s="278"/>
      <c r="F265" s="278"/>
      <c r="G265" s="278"/>
      <c r="H265" s="278">
        <f t="shared" si="6"/>
        <v>0</v>
      </c>
    </row>
    <row r="266" spans="1:8" s="232" customFormat="1" ht="12.75">
      <c r="A266" s="214" t="s">
        <v>117</v>
      </c>
      <c r="B266" s="214"/>
      <c r="C266" s="214"/>
      <c r="D266" s="215" t="s">
        <v>74</v>
      </c>
      <c r="E266" s="297">
        <f>E267+E276+E285</f>
        <v>2172874</v>
      </c>
      <c r="F266" s="297">
        <f>F267+F276+F285</f>
        <v>0</v>
      </c>
      <c r="G266" s="297">
        <f>G267+G276+G285</f>
        <v>0</v>
      </c>
      <c r="H266" s="297">
        <f t="shared" si="6"/>
        <v>2172874</v>
      </c>
    </row>
    <row r="267" spans="1:8" s="222" customFormat="1" ht="12">
      <c r="A267" s="216"/>
      <c r="B267" s="217" t="s">
        <v>118</v>
      </c>
      <c r="C267" s="217"/>
      <c r="D267" s="218" t="s">
        <v>119</v>
      </c>
      <c r="E267" s="307">
        <f>E268</f>
        <v>1186500</v>
      </c>
      <c r="F267" s="307">
        <f>F268</f>
        <v>0</v>
      </c>
      <c r="G267" s="307">
        <f>G268</f>
        <v>0</v>
      </c>
      <c r="H267" s="307">
        <f t="shared" si="6"/>
        <v>1186500</v>
      </c>
    </row>
    <row r="268" spans="1:8" ht="35.25" customHeight="1">
      <c r="A268" s="223"/>
      <c r="B268" s="223"/>
      <c r="C268" s="223" t="s">
        <v>364</v>
      </c>
      <c r="D268" s="224" t="s">
        <v>421</v>
      </c>
      <c r="E268" s="278">
        <f>1104000+110000-27500</f>
        <v>1186500</v>
      </c>
      <c r="F268" s="278"/>
      <c r="G268" s="278"/>
      <c r="H268" s="278">
        <f aca="true" t="shared" si="7" ref="H268:H331">E268+F268-G268</f>
        <v>1186500</v>
      </c>
    </row>
    <row r="269" spans="1:8" s="222" customFormat="1" ht="10.5" hidden="1">
      <c r="A269" s="216"/>
      <c r="B269" s="217" t="s">
        <v>121</v>
      </c>
      <c r="C269" s="217"/>
      <c r="D269" s="218" t="s">
        <v>422</v>
      </c>
      <c r="E269" s="298"/>
      <c r="F269" s="298"/>
      <c r="G269" s="298"/>
      <c r="H269" s="298">
        <f t="shared" si="7"/>
        <v>0</v>
      </c>
    </row>
    <row r="270" spans="1:8" ht="11.25" hidden="1">
      <c r="A270" s="223"/>
      <c r="B270" s="223"/>
      <c r="C270" s="223" t="s">
        <v>271</v>
      </c>
      <c r="D270" s="224" t="s">
        <v>333</v>
      </c>
      <c r="E270" s="278"/>
      <c r="F270" s="278"/>
      <c r="G270" s="278"/>
      <c r="H270" s="278">
        <f t="shared" si="7"/>
        <v>0</v>
      </c>
    </row>
    <row r="271" spans="1:8" ht="11.25" hidden="1">
      <c r="A271" s="223"/>
      <c r="B271" s="223"/>
      <c r="C271" s="223" t="s">
        <v>286</v>
      </c>
      <c r="D271" s="224" t="s">
        <v>336</v>
      </c>
      <c r="E271" s="278"/>
      <c r="F271" s="278"/>
      <c r="G271" s="278"/>
      <c r="H271" s="278">
        <f t="shared" si="7"/>
        <v>0</v>
      </c>
    </row>
    <row r="272" spans="1:8" ht="11.25" hidden="1">
      <c r="A272" s="223"/>
      <c r="B272" s="223"/>
      <c r="C272" s="223" t="s">
        <v>287</v>
      </c>
      <c r="D272" s="224" t="s">
        <v>337</v>
      </c>
      <c r="E272" s="278"/>
      <c r="F272" s="278"/>
      <c r="G272" s="278"/>
      <c r="H272" s="278">
        <f t="shared" si="7"/>
        <v>0</v>
      </c>
    </row>
    <row r="273" spans="1:8" ht="11.25" hidden="1">
      <c r="A273" s="223"/>
      <c r="B273" s="223"/>
      <c r="C273" s="223" t="s">
        <v>272</v>
      </c>
      <c r="D273" s="224" t="s">
        <v>303</v>
      </c>
      <c r="E273" s="278"/>
      <c r="F273" s="278"/>
      <c r="G273" s="278"/>
      <c r="H273" s="278">
        <f t="shared" si="7"/>
        <v>0</v>
      </c>
    </row>
    <row r="274" spans="1:8" ht="11.25" hidden="1">
      <c r="A274" s="223"/>
      <c r="B274" s="223"/>
      <c r="C274" s="223" t="s">
        <v>288</v>
      </c>
      <c r="D274" s="224" t="s">
        <v>338</v>
      </c>
      <c r="E274" s="278"/>
      <c r="F274" s="278"/>
      <c r="G274" s="278"/>
      <c r="H274" s="278">
        <f t="shared" si="7"/>
        <v>0</v>
      </c>
    </row>
    <row r="275" spans="1:8" ht="11.25" hidden="1">
      <c r="A275" s="223"/>
      <c r="B275" s="223"/>
      <c r="C275" s="223" t="s">
        <v>294</v>
      </c>
      <c r="D275" s="224" t="s">
        <v>389</v>
      </c>
      <c r="E275" s="278"/>
      <c r="F275" s="278"/>
      <c r="G275" s="278"/>
      <c r="H275" s="278">
        <f t="shared" si="7"/>
        <v>0</v>
      </c>
    </row>
    <row r="276" spans="1:8" s="222" customFormat="1" ht="10.5">
      <c r="A276" s="216"/>
      <c r="B276" s="217" t="s">
        <v>122</v>
      </c>
      <c r="C276" s="217"/>
      <c r="D276" s="218" t="s">
        <v>423</v>
      </c>
      <c r="E276" s="298">
        <f>E277</f>
        <v>1000</v>
      </c>
      <c r="F276" s="298">
        <f>F277</f>
        <v>0</v>
      </c>
      <c r="G276" s="298">
        <f>G277</f>
        <v>0</v>
      </c>
      <c r="H276" s="298">
        <f t="shared" si="7"/>
        <v>1000</v>
      </c>
    </row>
    <row r="277" spans="1:8" ht="11.25">
      <c r="A277" s="223"/>
      <c r="B277" s="223"/>
      <c r="C277" s="223" t="s">
        <v>272</v>
      </c>
      <c r="D277" s="224" t="s">
        <v>303</v>
      </c>
      <c r="E277" s="278">
        <v>1000</v>
      </c>
      <c r="F277" s="278"/>
      <c r="G277" s="278"/>
      <c r="H277" s="278">
        <f t="shared" si="7"/>
        <v>1000</v>
      </c>
    </row>
    <row r="278" spans="1:8" s="222" customFormat="1" ht="10.5" hidden="1">
      <c r="A278" s="216"/>
      <c r="B278" s="217" t="s">
        <v>365</v>
      </c>
      <c r="C278" s="217"/>
      <c r="D278" s="218" t="s">
        <v>424</v>
      </c>
      <c r="E278" s="298"/>
      <c r="F278" s="298"/>
      <c r="G278" s="298"/>
      <c r="H278" s="298">
        <f t="shared" si="7"/>
        <v>0</v>
      </c>
    </row>
    <row r="279" spans="1:8" ht="11.25" hidden="1">
      <c r="A279" s="223"/>
      <c r="B279" s="223"/>
      <c r="C279" s="223" t="s">
        <v>286</v>
      </c>
      <c r="D279" s="224" t="s">
        <v>336</v>
      </c>
      <c r="E279" s="278"/>
      <c r="F279" s="278"/>
      <c r="G279" s="278"/>
      <c r="H279" s="278">
        <f t="shared" si="7"/>
        <v>0</v>
      </c>
    </row>
    <row r="280" spans="1:8" ht="11.25" hidden="1">
      <c r="A280" s="223"/>
      <c r="B280" s="223"/>
      <c r="C280" s="223" t="s">
        <v>287</v>
      </c>
      <c r="D280" s="224" t="s">
        <v>337</v>
      </c>
      <c r="E280" s="278"/>
      <c r="F280" s="278"/>
      <c r="G280" s="278"/>
      <c r="H280" s="278">
        <f t="shared" si="7"/>
        <v>0</v>
      </c>
    </row>
    <row r="281" spans="1:8" ht="11.25" hidden="1">
      <c r="A281" s="223"/>
      <c r="B281" s="223"/>
      <c r="C281" s="223" t="s">
        <v>272</v>
      </c>
      <c r="D281" s="224" t="s">
        <v>303</v>
      </c>
      <c r="E281" s="278"/>
      <c r="F281" s="278"/>
      <c r="G281" s="278"/>
      <c r="H281" s="278">
        <f t="shared" si="7"/>
        <v>0</v>
      </c>
    </row>
    <row r="282" spans="1:8" ht="11.25" hidden="1">
      <c r="A282" s="223"/>
      <c r="B282" s="223"/>
      <c r="C282" s="223" t="s">
        <v>288</v>
      </c>
      <c r="D282" s="224" t="s">
        <v>338</v>
      </c>
      <c r="E282" s="278"/>
      <c r="F282" s="278"/>
      <c r="G282" s="278"/>
      <c r="H282" s="278">
        <f t="shared" si="7"/>
        <v>0</v>
      </c>
    </row>
    <row r="283" spans="1:8" ht="11.25" hidden="1">
      <c r="A283" s="223"/>
      <c r="B283" s="223"/>
      <c r="C283" s="223" t="s">
        <v>294</v>
      </c>
      <c r="D283" s="224" t="s">
        <v>389</v>
      </c>
      <c r="E283" s="278"/>
      <c r="F283" s="278"/>
      <c r="G283" s="278"/>
      <c r="H283" s="278">
        <f t="shared" si="7"/>
        <v>0</v>
      </c>
    </row>
    <row r="284" spans="1:8" ht="11.25" hidden="1">
      <c r="A284" s="223"/>
      <c r="B284" s="223"/>
      <c r="C284" s="223" t="s">
        <v>302</v>
      </c>
      <c r="D284" s="224" t="s">
        <v>304</v>
      </c>
      <c r="E284" s="278"/>
      <c r="F284" s="278"/>
      <c r="G284" s="278"/>
      <c r="H284" s="278">
        <f t="shared" si="7"/>
        <v>0</v>
      </c>
    </row>
    <row r="285" spans="1:8" s="222" customFormat="1" ht="31.5">
      <c r="A285" s="216"/>
      <c r="B285" s="217" t="s">
        <v>120</v>
      </c>
      <c r="C285" s="217"/>
      <c r="D285" s="218" t="s">
        <v>75</v>
      </c>
      <c r="E285" s="298">
        <f>E286</f>
        <v>985374</v>
      </c>
      <c r="F285" s="298">
        <f>F286</f>
        <v>0</v>
      </c>
      <c r="G285" s="298">
        <f>G286</f>
        <v>0</v>
      </c>
      <c r="H285" s="298">
        <f t="shared" si="7"/>
        <v>985374</v>
      </c>
    </row>
    <row r="286" spans="1:8" ht="11.25">
      <c r="A286" s="233"/>
      <c r="B286" s="233"/>
      <c r="C286" s="233" t="s">
        <v>366</v>
      </c>
      <c r="D286" s="234" t="s">
        <v>425</v>
      </c>
      <c r="E286" s="279">
        <v>985374</v>
      </c>
      <c r="F286" s="279"/>
      <c r="G286" s="279"/>
      <c r="H286" s="279">
        <f t="shared" si="7"/>
        <v>985374</v>
      </c>
    </row>
    <row r="287" spans="1:8" s="232" customFormat="1" ht="12.75">
      <c r="A287" s="214">
        <v>852</v>
      </c>
      <c r="B287" s="214"/>
      <c r="C287" s="268"/>
      <c r="D287" s="215" t="s">
        <v>426</v>
      </c>
      <c r="E287" s="297">
        <f>E288+E315+E323+E343+E355+E357</f>
        <v>3344353</v>
      </c>
      <c r="F287" s="297">
        <f>F288+F315+F323+F343+F355+F357</f>
        <v>0</v>
      </c>
      <c r="G287" s="297">
        <f>G288+G315+G323+G343+G355+G357</f>
        <v>0</v>
      </c>
      <c r="H287" s="297">
        <f t="shared" si="7"/>
        <v>3344353</v>
      </c>
    </row>
    <row r="288" spans="1:8" s="222" customFormat="1" ht="10.5">
      <c r="A288" s="216"/>
      <c r="B288" s="217" t="s">
        <v>123</v>
      </c>
      <c r="C288" s="248"/>
      <c r="D288" s="218" t="s">
        <v>77</v>
      </c>
      <c r="E288" s="298">
        <f>SUM(E289:E314)</f>
        <v>1604523</v>
      </c>
      <c r="F288" s="298">
        <f>SUM(F289:F314)</f>
        <v>0</v>
      </c>
      <c r="G288" s="298">
        <f>SUM(G289:G314)</f>
        <v>0</v>
      </c>
      <c r="H288" s="298">
        <f t="shared" si="7"/>
        <v>1604523</v>
      </c>
    </row>
    <row r="289" spans="1:8" ht="33.75">
      <c r="A289" s="223"/>
      <c r="B289" s="223"/>
      <c r="C289" s="249" t="s">
        <v>348</v>
      </c>
      <c r="D289" s="224" t="s">
        <v>416</v>
      </c>
      <c r="E289" s="278">
        <v>72804</v>
      </c>
      <c r="F289" s="278"/>
      <c r="G289" s="278"/>
      <c r="H289" s="278">
        <f t="shared" si="7"/>
        <v>72804</v>
      </c>
    </row>
    <row r="290" spans="1:8" ht="14.25" customHeight="1">
      <c r="A290" s="223"/>
      <c r="B290" s="223"/>
      <c r="C290" s="241" t="s">
        <v>278</v>
      </c>
      <c r="D290" s="224" t="s">
        <v>386</v>
      </c>
      <c r="E290" s="278">
        <v>134273</v>
      </c>
      <c r="F290" s="278"/>
      <c r="G290" s="278"/>
      <c r="H290" s="278">
        <f t="shared" si="7"/>
        <v>134273</v>
      </c>
    </row>
    <row r="291" spans="1:8" ht="11.25">
      <c r="A291" s="223"/>
      <c r="B291" s="223"/>
      <c r="C291" s="241" t="s">
        <v>279</v>
      </c>
      <c r="D291" s="224" t="s">
        <v>327</v>
      </c>
      <c r="E291" s="278">
        <v>656948</v>
      </c>
      <c r="F291" s="278"/>
      <c r="G291" s="278"/>
      <c r="H291" s="278">
        <f t="shared" si="7"/>
        <v>656948</v>
      </c>
    </row>
    <row r="292" spans="1:8" ht="11.25">
      <c r="A292" s="223"/>
      <c r="B292" s="223"/>
      <c r="C292" s="241" t="s">
        <v>280</v>
      </c>
      <c r="D292" s="224" t="s">
        <v>328</v>
      </c>
      <c r="E292" s="278">
        <v>51356</v>
      </c>
      <c r="F292" s="278"/>
      <c r="G292" s="278"/>
      <c r="H292" s="278">
        <f t="shared" si="7"/>
        <v>51356</v>
      </c>
    </row>
    <row r="293" spans="1:8" ht="11.25">
      <c r="A293" s="223"/>
      <c r="B293" s="223"/>
      <c r="C293" s="241" t="s">
        <v>281</v>
      </c>
      <c r="D293" s="224" t="s">
        <v>329</v>
      </c>
      <c r="E293" s="278">
        <v>127275</v>
      </c>
      <c r="F293" s="278"/>
      <c r="G293" s="278"/>
      <c r="H293" s="278">
        <f t="shared" si="7"/>
        <v>127275</v>
      </c>
    </row>
    <row r="294" spans="1:8" ht="11.25">
      <c r="A294" s="223"/>
      <c r="B294" s="223"/>
      <c r="C294" s="241" t="s">
        <v>282</v>
      </c>
      <c r="D294" s="224" t="s">
        <v>330</v>
      </c>
      <c r="E294" s="278">
        <v>17309</v>
      </c>
      <c r="F294" s="278"/>
      <c r="G294" s="278"/>
      <c r="H294" s="278">
        <f t="shared" si="7"/>
        <v>17309</v>
      </c>
    </row>
    <row r="295" spans="1:8" ht="11.25">
      <c r="A295" s="223"/>
      <c r="B295" s="223"/>
      <c r="C295" s="241" t="s">
        <v>284</v>
      </c>
      <c r="D295" s="224" t="s">
        <v>388</v>
      </c>
      <c r="E295" s="278">
        <v>6800</v>
      </c>
      <c r="F295" s="278"/>
      <c r="G295" s="278"/>
      <c r="H295" s="278">
        <f t="shared" si="7"/>
        <v>6800</v>
      </c>
    </row>
    <row r="296" spans="1:8" ht="11.25">
      <c r="A296" s="223"/>
      <c r="B296" s="223"/>
      <c r="C296" s="241" t="s">
        <v>271</v>
      </c>
      <c r="D296" s="224" t="s">
        <v>333</v>
      </c>
      <c r="E296" s="278">
        <v>124028</v>
      </c>
      <c r="F296" s="278"/>
      <c r="G296" s="278"/>
      <c r="H296" s="278">
        <f t="shared" si="7"/>
        <v>124028</v>
      </c>
    </row>
    <row r="297" spans="1:8" ht="11.25">
      <c r="A297" s="223"/>
      <c r="B297" s="223"/>
      <c r="C297" s="241" t="s">
        <v>367</v>
      </c>
      <c r="D297" s="224" t="s">
        <v>427</v>
      </c>
      <c r="E297" s="278">
        <v>167534</v>
      </c>
      <c r="F297" s="278"/>
      <c r="G297" s="278"/>
      <c r="H297" s="278">
        <f t="shared" si="7"/>
        <v>167534</v>
      </c>
    </row>
    <row r="298" spans="1:8" ht="11.25">
      <c r="A298" s="223"/>
      <c r="B298" s="223"/>
      <c r="C298" s="241" t="s">
        <v>368</v>
      </c>
      <c r="D298" s="224" t="s">
        <v>427</v>
      </c>
      <c r="E298" s="278">
        <v>7000</v>
      </c>
      <c r="F298" s="278"/>
      <c r="G298" s="278"/>
      <c r="H298" s="278">
        <f t="shared" si="7"/>
        <v>7000</v>
      </c>
    </row>
    <row r="299" spans="1:8" ht="11.25">
      <c r="A299" s="223"/>
      <c r="B299" s="223"/>
      <c r="C299" s="241" t="s">
        <v>334</v>
      </c>
      <c r="D299" s="224" t="s">
        <v>335</v>
      </c>
      <c r="E299" s="278">
        <v>4090</v>
      </c>
      <c r="F299" s="278"/>
      <c r="G299" s="278"/>
      <c r="H299" s="278">
        <f t="shared" si="7"/>
        <v>4090</v>
      </c>
    </row>
    <row r="300" spans="1:8" ht="11.25">
      <c r="A300" s="223"/>
      <c r="B300" s="223"/>
      <c r="C300" s="241" t="s">
        <v>286</v>
      </c>
      <c r="D300" s="224" t="s">
        <v>336</v>
      </c>
      <c r="E300" s="278">
        <v>86192</v>
      </c>
      <c r="F300" s="278"/>
      <c r="G300" s="278"/>
      <c r="H300" s="278">
        <f t="shared" si="7"/>
        <v>86192</v>
      </c>
    </row>
    <row r="301" spans="1:8" ht="11.25">
      <c r="A301" s="223"/>
      <c r="B301" s="223"/>
      <c r="C301" s="241" t="s">
        <v>287</v>
      </c>
      <c r="D301" s="224" t="s">
        <v>337</v>
      </c>
      <c r="E301" s="278">
        <v>10000</v>
      </c>
      <c r="F301" s="278"/>
      <c r="G301" s="278"/>
      <c r="H301" s="278">
        <f t="shared" si="7"/>
        <v>10000</v>
      </c>
    </row>
    <row r="302" spans="1:8" ht="11.25">
      <c r="A302" s="223"/>
      <c r="B302" s="223"/>
      <c r="C302" s="241" t="s">
        <v>314</v>
      </c>
      <c r="D302" s="224" t="s">
        <v>285</v>
      </c>
      <c r="E302" s="278">
        <v>1000</v>
      </c>
      <c r="F302" s="278"/>
      <c r="G302" s="278"/>
      <c r="H302" s="278">
        <f t="shared" si="7"/>
        <v>1000</v>
      </c>
    </row>
    <row r="303" spans="1:8" ht="11.25">
      <c r="A303" s="223"/>
      <c r="B303" s="223"/>
      <c r="C303" s="241" t="s">
        <v>272</v>
      </c>
      <c r="D303" s="224" t="s">
        <v>303</v>
      </c>
      <c r="E303" s="278">
        <v>84998</v>
      </c>
      <c r="F303" s="278"/>
      <c r="G303" s="278"/>
      <c r="H303" s="278">
        <f t="shared" si="7"/>
        <v>84998</v>
      </c>
    </row>
    <row r="304" spans="1:8" ht="11.25">
      <c r="A304" s="223"/>
      <c r="B304" s="223"/>
      <c r="C304" s="241" t="s">
        <v>288</v>
      </c>
      <c r="D304" s="224" t="s">
        <v>338</v>
      </c>
      <c r="E304" s="278">
        <v>3037</v>
      </c>
      <c r="F304" s="278"/>
      <c r="G304" s="278"/>
      <c r="H304" s="278">
        <f t="shared" si="7"/>
        <v>3037</v>
      </c>
    </row>
    <row r="305" spans="1:8" ht="22.5">
      <c r="A305" s="223"/>
      <c r="B305" s="223"/>
      <c r="C305" s="241" t="s">
        <v>289</v>
      </c>
      <c r="D305" s="224" t="s">
        <v>339</v>
      </c>
      <c r="E305" s="278">
        <v>2355</v>
      </c>
      <c r="F305" s="278"/>
      <c r="G305" s="278"/>
      <c r="H305" s="278">
        <f t="shared" si="7"/>
        <v>2355</v>
      </c>
    </row>
    <row r="306" spans="1:8" ht="22.5">
      <c r="A306" s="223"/>
      <c r="B306" s="223"/>
      <c r="C306" s="241" t="s">
        <v>290</v>
      </c>
      <c r="D306" s="224" t="s">
        <v>340</v>
      </c>
      <c r="E306" s="278">
        <v>7201</v>
      </c>
      <c r="F306" s="278"/>
      <c r="G306" s="278"/>
      <c r="H306" s="278">
        <f t="shared" si="7"/>
        <v>7201</v>
      </c>
    </row>
    <row r="307" spans="1:8" ht="11.25">
      <c r="A307" s="223"/>
      <c r="B307" s="223"/>
      <c r="C307" s="241" t="s">
        <v>291</v>
      </c>
      <c r="D307" s="224" t="s">
        <v>341</v>
      </c>
      <c r="E307" s="278">
        <v>3000</v>
      </c>
      <c r="F307" s="278"/>
      <c r="G307" s="278"/>
      <c r="H307" s="278">
        <f t="shared" si="7"/>
        <v>3000</v>
      </c>
    </row>
    <row r="308" spans="1:8" ht="11.25">
      <c r="A308" s="223"/>
      <c r="B308" s="223"/>
      <c r="C308" s="241" t="s">
        <v>292</v>
      </c>
      <c r="D308" s="224" t="s">
        <v>342</v>
      </c>
      <c r="E308" s="278">
        <v>5557</v>
      </c>
      <c r="F308" s="278"/>
      <c r="G308" s="278"/>
      <c r="H308" s="278">
        <f t="shared" si="7"/>
        <v>5557</v>
      </c>
    </row>
    <row r="309" spans="1:8" ht="11.25">
      <c r="A309" s="223"/>
      <c r="B309" s="223"/>
      <c r="C309" s="241" t="s">
        <v>293</v>
      </c>
      <c r="D309" s="224" t="s">
        <v>331</v>
      </c>
      <c r="E309" s="278">
        <v>26922</v>
      </c>
      <c r="F309" s="278"/>
      <c r="G309" s="278"/>
      <c r="H309" s="278">
        <f t="shared" si="7"/>
        <v>26922</v>
      </c>
    </row>
    <row r="310" spans="1:8" ht="11.25">
      <c r="A310" s="223"/>
      <c r="B310" s="223"/>
      <c r="C310" s="241" t="s">
        <v>294</v>
      </c>
      <c r="D310" s="224" t="s">
        <v>389</v>
      </c>
      <c r="E310" s="278">
        <v>662</v>
      </c>
      <c r="F310" s="278"/>
      <c r="G310" s="278"/>
      <c r="H310" s="278">
        <f t="shared" si="7"/>
        <v>662</v>
      </c>
    </row>
    <row r="311" spans="1:8" ht="11.25">
      <c r="A311" s="223"/>
      <c r="B311" s="223"/>
      <c r="C311" s="241" t="s">
        <v>297</v>
      </c>
      <c r="D311" s="224" t="s">
        <v>392</v>
      </c>
      <c r="E311" s="278">
        <v>1000</v>
      </c>
      <c r="F311" s="278"/>
      <c r="G311" s="278"/>
      <c r="H311" s="278">
        <f t="shared" si="7"/>
        <v>1000</v>
      </c>
    </row>
    <row r="312" spans="1:8" ht="11.25" customHeight="1">
      <c r="A312" s="223"/>
      <c r="B312" s="223"/>
      <c r="C312" s="241" t="s">
        <v>298</v>
      </c>
      <c r="D312" s="224" t="s">
        <v>343</v>
      </c>
      <c r="E312" s="278">
        <v>400</v>
      </c>
      <c r="F312" s="278"/>
      <c r="G312" s="278"/>
      <c r="H312" s="278">
        <f t="shared" si="7"/>
        <v>400</v>
      </c>
    </row>
    <row r="313" spans="1:8" ht="22.5">
      <c r="A313" s="223"/>
      <c r="B313" s="223"/>
      <c r="C313" s="241" t="s">
        <v>299</v>
      </c>
      <c r="D313" s="224" t="s">
        <v>344</v>
      </c>
      <c r="E313" s="278">
        <v>2782</v>
      </c>
      <c r="F313" s="278"/>
      <c r="G313" s="278"/>
      <c r="H313" s="278">
        <f t="shared" si="7"/>
        <v>2782</v>
      </c>
    </row>
    <row r="314" spans="1:8" ht="11.25">
      <c r="A314" s="223"/>
      <c r="B314" s="223"/>
      <c r="C314" s="241" t="s">
        <v>302</v>
      </c>
      <c r="D314" s="224" t="s">
        <v>304</v>
      </c>
      <c r="E314" s="278"/>
      <c r="F314" s="278"/>
      <c r="G314" s="278"/>
      <c r="H314" s="278">
        <f t="shared" si="7"/>
        <v>0</v>
      </c>
    </row>
    <row r="315" spans="1:8" s="222" customFormat="1" ht="10.5">
      <c r="A315" s="216"/>
      <c r="B315" s="217" t="s">
        <v>124</v>
      </c>
      <c r="C315" s="248"/>
      <c r="D315" s="218" t="s">
        <v>79</v>
      </c>
      <c r="E315" s="298">
        <f>SUM(E316:E319)</f>
        <v>1418349</v>
      </c>
      <c r="F315" s="298">
        <f>SUM(F316:F319)</f>
        <v>0</v>
      </c>
      <c r="G315" s="298">
        <f>SUM(G316:G319)</f>
        <v>0</v>
      </c>
      <c r="H315" s="298">
        <f t="shared" si="7"/>
        <v>1418349</v>
      </c>
    </row>
    <row r="316" spans="1:8" ht="23.25" customHeight="1">
      <c r="A316" s="223"/>
      <c r="B316" s="223"/>
      <c r="C316" s="249" t="s">
        <v>348</v>
      </c>
      <c r="D316" s="224" t="s">
        <v>416</v>
      </c>
      <c r="E316" s="278">
        <v>63986</v>
      </c>
      <c r="F316" s="278"/>
      <c r="G316" s="278"/>
      <c r="H316" s="278">
        <f t="shared" si="7"/>
        <v>63986</v>
      </c>
    </row>
    <row r="317" spans="1:8" ht="11.25">
      <c r="A317" s="223"/>
      <c r="B317" s="223"/>
      <c r="C317" s="249" t="s">
        <v>278</v>
      </c>
      <c r="D317" s="224" t="s">
        <v>386</v>
      </c>
      <c r="E317" s="278">
        <v>1310888</v>
      </c>
      <c r="F317" s="278"/>
      <c r="G317" s="278"/>
      <c r="H317" s="278">
        <f t="shared" si="7"/>
        <v>1310888</v>
      </c>
    </row>
    <row r="318" spans="1:8" ht="11.25" hidden="1">
      <c r="A318" s="223"/>
      <c r="B318" s="223"/>
      <c r="C318" s="249" t="s">
        <v>281</v>
      </c>
      <c r="D318" s="224" t="s">
        <v>329</v>
      </c>
      <c r="E318" s="278"/>
      <c r="F318" s="278"/>
      <c r="G318" s="278"/>
      <c r="H318" s="278">
        <f t="shared" si="7"/>
        <v>0</v>
      </c>
    </row>
    <row r="319" spans="1:8" ht="11.25">
      <c r="A319" s="223"/>
      <c r="B319" s="223"/>
      <c r="C319" s="249" t="s">
        <v>284</v>
      </c>
      <c r="D319" s="224" t="s">
        <v>388</v>
      </c>
      <c r="E319" s="278">
        <v>43475</v>
      </c>
      <c r="F319" s="278"/>
      <c r="G319" s="278"/>
      <c r="H319" s="278">
        <f t="shared" si="7"/>
        <v>43475</v>
      </c>
    </row>
    <row r="320" spans="1:8" ht="11.25" hidden="1">
      <c r="A320" s="223"/>
      <c r="B320" s="223"/>
      <c r="C320" s="249" t="s">
        <v>272</v>
      </c>
      <c r="D320" s="224" t="s">
        <v>303</v>
      </c>
      <c r="E320" s="278"/>
      <c r="F320" s="278"/>
      <c r="G320" s="278"/>
      <c r="H320" s="278">
        <f t="shared" si="7"/>
        <v>0</v>
      </c>
    </row>
    <row r="321" spans="1:8" s="222" customFormat="1" ht="31.5" hidden="1">
      <c r="A321" s="216"/>
      <c r="B321" s="217" t="s">
        <v>125</v>
      </c>
      <c r="C321" s="248"/>
      <c r="D321" s="218" t="s">
        <v>428</v>
      </c>
      <c r="E321" s="298"/>
      <c r="F321" s="298"/>
      <c r="G321" s="298"/>
      <c r="H321" s="298">
        <f t="shared" si="7"/>
        <v>0</v>
      </c>
    </row>
    <row r="322" spans="1:8" ht="11.25" hidden="1">
      <c r="A322" s="223"/>
      <c r="B322" s="223"/>
      <c r="C322" s="249" t="s">
        <v>278</v>
      </c>
      <c r="D322" s="224" t="s">
        <v>386</v>
      </c>
      <c r="E322" s="278"/>
      <c r="F322" s="278"/>
      <c r="G322" s="278"/>
      <c r="H322" s="278">
        <f t="shared" si="7"/>
        <v>0</v>
      </c>
    </row>
    <row r="323" spans="1:8" s="222" customFormat="1" ht="10.5">
      <c r="A323" s="216"/>
      <c r="B323" s="217" t="s">
        <v>126</v>
      </c>
      <c r="C323" s="248" t="s">
        <v>291</v>
      </c>
      <c r="D323" s="218" t="s">
        <v>429</v>
      </c>
      <c r="E323" s="298">
        <f>SUM(E324:E342)</f>
        <v>279090</v>
      </c>
      <c r="F323" s="298">
        <f>SUM(F324:F342)</f>
        <v>0</v>
      </c>
      <c r="G323" s="298">
        <f>SUM(G324:G342)</f>
        <v>0</v>
      </c>
      <c r="H323" s="298">
        <f t="shared" si="7"/>
        <v>279090</v>
      </c>
    </row>
    <row r="324" spans="1:8" ht="22.5">
      <c r="A324" s="223"/>
      <c r="B324" s="269"/>
      <c r="C324" s="270">
        <v>2580</v>
      </c>
      <c r="D324" s="253" t="s">
        <v>369</v>
      </c>
      <c r="E324" s="302"/>
      <c r="F324" s="302"/>
      <c r="G324" s="302"/>
      <c r="H324" s="302">
        <f t="shared" si="7"/>
        <v>0</v>
      </c>
    </row>
    <row r="325" spans="1:8" ht="11.25">
      <c r="A325" s="223"/>
      <c r="B325" s="223"/>
      <c r="C325" s="241" t="s">
        <v>277</v>
      </c>
      <c r="D325" s="224" t="s">
        <v>326</v>
      </c>
      <c r="E325" s="278">
        <v>70</v>
      </c>
      <c r="F325" s="278"/>
      <c r="G325" s="278"/>
      <c r="H325" s="278">
        <f t="shared" si="7"/>
        <v>70</v>
      </c>
    </row>
    <row r="326" spans="1:8" ht="11.25">
      <c r="A326" s="223"/>
      <c r="B326" s="223"/>
      <c r="C326" s="241" t="s">
        <v>279</v>
      </c>
      <c r="D326" s="224" t="s">
        <v>327</v>
      </c>
      <c r="E326" s="278">
        <v>180326</v>
      </c>
      <c r="F326" s="278"/>
      <c r="G326" s="278"/>
      <c r="H326" s="278">
        <f t="shared" si="7"/>
        <v>180326</v>
      </c>
    </row>
    <row r="327" spans="1:8" ht="11.25">
      <c r="A327" s="223"/>
      <c r="B327" s="223"/>
      <c r="C327" s="241" t="s">
        <v>280</v>
      </c>
      <c r="D327" s="224" t="s">
        <v>328</v>
      </c>
      <c r="E327" s="278">
        <v>12069</v>
      </c>
      <c r="F327" s="278"/>
      <c r="G327" s="278"/>
      <c r="H327" s="278">
        <f t="shared" si="7"/>
        <v>12069</v>
      </c>
    </row>
    <row r="328" spans="1:8" ht="11.25">
      <c r="A328" s="223"/>
      <c r="B328" s="223"/>
      <c r="C328" s="241" t="s">
        <v>281</v>
      </c>
      <c r="D328" s="224" t="s">
        <v>329</v>
      </c>
      <c r="E328" s="278">
        <v>30899</v>
      </c>
      <c r="F328" s="278"/>
      <c r="G328" s="278"/>
      <c r="H328" s="278">
        <f t="shared" si="7"/>
        <v>30899</v>
      </c>
    </row>
    <row r="329" spans="1:8" ht="11.25">
      <c r="A329" s="223"/>
      <c r="B329" s="223"/>
      <c r="C329" s="241" t="s">
        <v>282</v>
      </c>
      <c r="D329" s="224" t="s">
        <v>330</v>
      </c>
      <c r="E329" s="278">
        <v>4714</v>
      </c>
      <c r="F329" s="278"/>
      <c r="G329" s="278"/>
      <c r="H329" s="278">
        <f t="shared" si="7"/>
        <v>4714</v>
      </c>
    </row>
    <row r="330" spans="1:8" ht="11.25">
      <c r="A330" s="223"/>
      <c r="B330" s="223"/>
      <c r="C330" s="241" t="s">
        <v>271</v>
      </c>
      <c r="D330" s="224" t="s">
        <v>333</v>
      </c>
      <c r="E330" s="278">
        <v>3303</v>
      </c>
      <c r="F330" s="278"/>
      <c r="G330" s="278"/>
      <c r="H330" s="278">
        <f t="shared" si="7"/>
        <v>3303</v>
      </c>
    </row>
    <row r="331" spans="1:8" ht="11.25">
      <c r="A331" s="223"/>
      <c r="B331" s="223"/>
      <c r="C331" s="241" t="s">
        <v>287</v>
      </c>
      <c r="D331" s="224" t="s">
        <v>337</v>
      </c>
      <c r="E331" s="278">
        <v>300</v>
      </c>
      <c r="F331" s="278"/>
      <c r="G331" s="278"/>
      <c r="H331" s="278">
        <f t="shared" si="7"/>
        <v>300</v>
      </c>
    </row>
    <row r="332" spans="1:8" ht="11.25">
      <c r="A332" s="223"/>
      <c r="B332" s="223"/>
      <c r="C332" s="241" t="s">
        <v>314</v>
      </c>
      <c r="D332" s="224" t="s">
        <v>285</v>
      </c>
      <c r="E332" s="278">
        <v>60</v>
      </c>
      <c r="F332" s="278"/>
      <c r="G332" s="278"/>
      <c r="H332" s="278">
        <f aca="true" t="shared" si="8" ref="H332:H395">E332+F332-G332</f>
        <v>60</v>
      </c>
    </row>
    <row r="333" spans="1:8" ht="11.25">
      <c r="A333" s="223"/>
      <c r="B333" s="223"/>
      <c r="C333" s="241" t="s">
        <v>272</v>
      </c>
      <c r="D333" s="224" t="s">
        <v>303</v>
      </c>
      <c r="E333" s="278">
        <v>2585</v>
      </c>
      <c r="F333" s="278"/>
      <c r="G333" s="278"/>
      <c r="H333" s="278">
        <f t="shared" si="8"/>
        <v>2585</v>
      </c>
    </row>
    <row r="334" spans="1:8" ht="11.25">
      <c r="A334" s="223"/>
      <c r="B334" s="223"/>
      <c r="C334" s="241" t="s">
        <v>288</v>
      </c>
      <c r="D334" s="224" t="s">
        <v>338</v>
      </c>
      <c r="E334" s="278">
        <v>396</v>
      </c>
      <c r="F334" s="278"/>
      <c r="G334" s="278"/>
      <c r="H334" s="278">
        <f t="shared" si="8"/>
        <v>396</v>
      </c>
    </row>
    <row r="335" spans="1:8" ht="13.5" customHeight="1">
      <c r="A335" s="223"/>
      <c r="B335" s="223"/>
      <c r="C335" s="241" t="s">
        <v>290</v>
      </c>
      <c r="D335" s="224" t="s">
        <v>340</v>
      </c>
      <c r="E335" s="278">
        <v>6336</v>
      </c>
      <c r="F335" s="278"/>
      <c r="G335" s="278"/>
      <c r="H335" s="278">
        <f t="shared" si="8"/>
        <v>6336</v>
      </c>
    </row>
    <row r="336" spans="1:8" ht="11.25">
      <c r="A336" s="223"/>
      <c r="B336" s="223"/>
      <c r="C336" s="241" t="s">
        <v>306</v>
      </c>
      <c r="D336" s="224" t="s">
        <v>395</v>
      </c>
      <c r="E336" s="278">
        <v>25658</v>
      </c>
      <c r="F336" s="278"/>
      <c r="G336" s="278"/>
      <c r="H336" s="278">
        <f t="shared" si="8"/>
        <v>25658</v>
      </c>
    </row>
    <row r="337" spans="1:8" ht="11.25">
      <c r="A337" s="223"/>
      <c r="B337" s="223"/>
      <c r="C337" s="241" t="s">
        <v>291</v>
      </c>
      <c r="D337" s="224" t="s">
        <v>341</v>
      </c>
      <c r="E337" s="278">
        <v>1980</v>
      </c>
      <c r="F337" s="278"/>
      <c r="G337" s="278"/>
      <c r="H337" s="278">
        <f t="shared" si="8"/>
        <v>1980</v>
      </c>
    </row>
    <row r="338" spans="1:8" ht="11.25">
      <c r="A338" s="223"/>
      <c r="B338" s="223"/>
      <c r="C338" s="241" t="s">
        <v>292</v>
      </c>
      <c r="D338" s="224" t="s">
        <v>342</v>
      </c>
      <c r="E338" s="278">
        <v>764</v>
      </c>
      <c r="F338" s="278"/>
      <c r="G338" s="278"/>
      <c r="H338" s="278">
        <f t="shared" si="8"/>
        <v>764</v>
      </c>
    </row>
    <row r="339" spans="1:8" ht="11.25">
      <c r="A339" s="223"/>
      <c r="B339" s="223"/>
      <c r="C339" s="241" t="s">
        <v>293</v>
      </c>
      <c r="D339" s="224" t="s">
        <v>331</v>
      </c>
      <c r="E339" s="278">
        <v>5230</v>
      </c>
      <c r="F339" s="278"/>
      <c r="G339" s="278"/>
      <c r="H339" s="278">
        <f t="shared" si="8"/>
        <v>5230</v>
      </c>
    </row>
    <row r="340" spans="1:8" ht="12.75" customHeight="1">
      <c r="A340" s="223"/>
      <c r="B340" s="223"/>
      <c r="C340" s="241" t="s">
        <v>297</v>
      </c>
      <c r="D340" s="224" t="s">
        <v>392</v>
      </c>
      <c r="E340" s="278">
        <v>1700</v>
      </c>
      <c r="F340" s="278"/>
      <c r="G340" s="278"/>
      <c r="H340" s="278">
        <f t="shared" si="8"/>
        <v>1700</v>
      </c>
    </row>
    <row r="341" spans="1:8" ht="12.75" customHeight="1">
      <c r="A341" s="223"/>
      <c r="B341" s="223"/>
      <c r="C341" s="241" t="s">
        <v>298</v>
      </c>
      <c r="D341" s="224" t="s">
        <v>343</v>
      </c>
      <c r="E341" s="278">
        <v>1200</v>
      </c>
      <c r="F341" s="278"/>
      <c r="G341" s="278"/>
      <c r="H341" s="278">
        <f t="shared" si="8"/>
        <v>1200</v>
      </c>
    </row>
    <row r="342" spans="1:8" ht="22.5">
      <c r="A342" s="223"/>
      <c r="B342" s="223"/>
      <c r="C342" s="241" t="s">
        <v>299</v>
      </c>
      <c r="D342" s="224" t="s">
        <v>344</v>
      </c>
      <c r="E342" s="278">
        <v>1500</v>
      </c>
      <c r="F342" s="278"/>
      <c r="G342" s="278"/>
      <c r="H342" s="278">
        <f t="shared" si="8"/>
        <v>1500</v>
      </c>
    </row>
    <row r="343" spans="1:8" s="222" customFormat="1" ht="10.5">
      <c r="A343" s="216"/>
      <c r="B343" s="217" t="s">
        <v>127</v>
      </c>
      <c r="C343" s="248"/>
      <c r="D343" s="218" t="s">
        <v>430</v>
      </c>
      <c r="E343" s="298">
        <f>SUM(E344:E354)</f>
        <v>30391</v>
      </c>
      <c r="F343" s="298">
        <f>SUM(F344:F354)</f>
        <v>0</v>
      </c>
      <c r="G343" s="298">
        <f>SUM(G344:G354)</f>
        <v>0</v>
      </c>
      <c r="H343" s="298">
        <f t="shared" si="8"/>
        <v>30391</v>
      </c>
    </row>
    <row r="344" spans="1:8" ht="11.25">
      <c r="A344" s="223"/>
      <c r="B344" s="223"/>
      <c r="C344" s="241" t="s">
        <v>279</v>
      </c>
      <c r="D344" s="224" t="s">
        <v>327</v>
      </c>
      <c r="E344" s="278">
        <v>23514</v>
      </c>
      <c r="F344" s="278"/>
      <c r="G344" s="278"/>
      <c r="H344" s="278">
        <f t="shared" si="8"/>
        <v>23514</v>
      </c>
    </row>
    <row r="345" spans="1:8" ht="11.25" hidden="1">
      <c r="A345" s="223"/>
      <c r="B345" s="223"/>
      <c r="C345" s="249" t="s">
        <v>279</v>
      </c>
      <c r="D345" s="224" t="s">
        <v>327</v>
      </c>
      <c r="E345" s="278"/>
      <c r="F345" s="278"/>
      <c r="G345" s="278"/>
      <c r="H345" s="278">
        <f t="shared" si="8"/>
        <v>0</v>
      </c>
    </row>
    <row r="346" spans="1:8" ht="11.25" hidden="1">
      <c r="A346" s="223"/>
      <c r="B346" s="223"/>
      <c r="C346" s="249" t="s">
        <v>280</v>
      </c>
      <c r="D346" s="224" t="s">
        <v>328</v>
      </c>
      <c r="E346" s="278"/>
      <c r="F346" s="278"/>
      <c r="G346" s="278"/>
      <c r="H346" s="278">
        <f t="shared" si="8"/>
        <v>0</v>
      </c>
    </row>
    <row r="347" spans="1:8" ht="11.25">
      <c r="A347" s="223"/>
      <c r="B347" s="223"/>
      <c r="C347" s="249" t="s">
        <v>281</v>
      </c>
      <c r="D347" s="224" t="s">
        <v>329</v>
      </c>
      <c r="E347" s="278">
        <v>3776</v>
      </c>
      <c r="F347" s="278"/>
      <c r="G347" s="278"/>
      <c r="H347" s="278">
        <f t="shared" si="8"/>
        <v>3776</v>
      </c>
    </row>
    <row r="348" spans="1:8" ht="11.25">
      <c r="A348" s="223"/>
      <c r="B348" s="223"/>
      <c r="C348" s="249" t="s">
        <v>282</v>
      </c>
      <c r="D348" s="224" t="s">
        <v>330</v>
      </c>
      <c r="E348" s="278">
        <v>576</v>
      </c>
      <c r="F348" s="278"/>
      <c r="G348" s="278"/>
      <c r="H348" s="278">
        <f t="shared" si="8"/>
        <v>576</v>
      </c>
    </row>
    <row r="349" spans="1:8" ht="11.25" hidden="1">
      <c r="A349" s="223"/>
      <c r="B349" s="223"/>
      <c r="C349" s="249" t="s">
        <v>284</v>
      </c>
      <c r="D349" s="224" t="s">
        <v>388</v>
      </c>
      <c r="E349" s="278"/>
      <c r="F349" s="278"/>
      <c r="G349" s="278"/>
      <c r="H349" s="278">
        <f t="shared" si="8"/>
        <v>0</v>
      </c>
    </row>
    <row r="350" spans="1:8" ht="11.25">
      <c r="A350" s="223"/>
      <c r="B350" s="223"/>
      <c r="C350" s="249" t="s">
        <v>271</v>
      </c>
      <c r="D350" s="224" t="s">
        <v>333</v>
      </c>
      <c r="E350" s="278">
        <v>500</v>
      </c>
      <c r="F350" s="278"/>
      <c r="G350" s="278"/>
      <c r="H350" s="278">
        <f t="shared" si="8"/>
        <v>500</v>
      </c>
    </row>
    <row r="351" spans="1:8" ht="11.25">
      <c r="A351" s="223"/>
      <c r="B351" s="223"/>
      <c r="C351" s="249" t="s">
        <v>272</v>
      </c>
      <c r="D351" s="224" t="s">
        <v>303</v>
      </c>
      <c r="E351" s="278">
        <v>240</v>
      </c>
      <c r="F351" s="278"/>
      <c r="G351" s="278"/>
      <c r="H351" s="278">
        <f t="shared" si="8"/>
        <v>240</v>
      </c>
    </row>
    <row r="352" spans="1:8" ht="12" customHeight="1">
      <c r="A352" s="223"/>
      <c r="B352" s="223"/>
      <c r="C352" s="241" t="s">
        <v>290</v>
      </c>
      <c r="D352" s="224" t="s">
        <v>340</v>
      </c>
      <c r="E352" s="278">
        <v>600</v>
      </c>
      <c r="F352" s="278"/>
      <c r="G352" s="278"/>
      <c r="H352" s="278">
        <f t="shared" si="8"/>
        <v>600</v>
      </c>
    </row>
    <row r="353" spans="1:8" ht="11.25">
      <c r="A353" s="223"/>
      <c r="B353" s="223"/>
      <c r="C353" s="249" t="s">
        <v>291</v>
      </c>
      <c r="D353" s="224" t="s">
        <v>341</v>
      </c>
      <c r="E353" s="278">
        <v>360</v>
      </c>
      <c r="F353" s="278"/>
      <c r="G353" s="278"/>
      <c r="H353" s="278">
        <f t="shared" si="8"/>
        <v>360</v>
      </c>
    </row>
    <row r="354" spans="1:8" ht="11.25">
      <c r="A354" s="223"/>
      <c r="B354" s="223"/>
      <c r="C354" s="249" t="s">
        <v>293</v>
      </c>
      <c r="D354" s="224" t="s">
        <v>331</v>
      </c>
      <c r="E354" s="278">
        <v>825</v>
      </c>
      <c r="F354" s="278"/>
      <c r="G354" s="278"/>
      <c r="H354" s="278">
        <f t="shared" si="8"/>
        <v>825</v>
      </c>
    </row>
    <row r="355" spans="1:8" s="222" customFormat="1" ht="10.5">
      <c r="A355" s="216"/>
      <c r="B355" s="217" t="s">
        <v>129</v>
      </c>
      <c r="C355" s="248"/>
      <c r="D355" s="218" t="s">
        <v>72</v>
      </c>
      <c r="E355" s="298">
        <f>E356</f>
        <v>7000</v>
      </c>
      <c r="F355" s="298">
        <f>F356</f>
        <v>0</v>
      </c>
      <c r="G355" s="298">
        <f>G356</f>
        <v>0</v>
      </c>
      <c r="H355" s="298">
        <f t="shared" si="8"/>
        <v>7000</v>
      </c>
    </row>
    <row r="356" spans="1:8" ht="11.25">
      <c r="A356" s="223"/>
      <c r="B356" s="223"/>
      <c r="C356" s="249" t="s">
        <v>293</v>
      </c>
      <c r="D356" s="224" t="s">
        <v>331</v>
      </c>
      <c r="E356" s="278">
        <v>7000</v>
      </c>
      <c r="F356" s="278"/>
      <c r="G356" s="278"/>
      <c r="H356" s="278">
        <f t="shared" si="8"/>
        <v>7000</v>
      </c>
    </row>
    <row r="357" spans="1:8" s="222" customFormat="1" ht="10.5">
      <c r="A357" s="216"/>
      <c r="B357" s="217" t="s">
        <v>128</v>
      </c>
      <c r="C357" s="248"/>
      <c r="D357" s="218" t="s">
        <v>419</v>
      </c>
      <c r="E357" s="298">
        <f>E358</f>
        <v>5000</v>
      </c>
      <c r="F357" s="298">
        <f>F358</f>
        <v>0</v>
      </c>
      <c r="G357" s="298">
        <f>G358</f>
        <v>0</v>
      </c>
      <c r="H357" s="298">
        <f t="shared" si="8"/>
        <v>5000</v>
      </c>
    </row>
    <row r="358" spans="1:8" ht="11.25">
      <c r="A358" s="230"/>
      <c r="B358" s="230"/>
      <c r="C358" s="271" t="s">
        <v>272</v>
      </c>
      <c r="D358" s="231" t="s">
        <v>303</v>
      </c>
      <c r="E358" s="300">
        <v>5000</v>
      </c>
      <c r="F358" s="300"/>
      <c r="G358" s="300"/>
      <c r="H358" s="300">
        <f t="shared" si="8"/>
        <v>5000</v>
      </c>
    </row>
    <row r="359" spans="1:8" s="232" customFormat="1" ht="25.5">
      <c r="A359" s="214">
        <v>853</v>
      </c>
      <c r="B359" s="214"/>
      <c r="C359" s="214"/>
      <c r="D359" s="215" t="s">
        <v>80</v>
      </c>
      <c r="E359" s="297">
        <f>E362+E364+E383+E419+E421</f>
        <v>1545675</v>
      </c>
      <c r="F359" s="297">
        <f>F362+F364+F383+F419+F421</f>
        <v>0</v>
      </c>
      <c r="G359" s="297">
        <f>G362+G364+G383+G419+G421</f>
        <v>0</v>
      </c>
      <c r="H359" s="297">
        <f t="shared" si="8"/>
        <v>1545675</v>
      </c>
    </row>
    <row r="360" spans="1:8" s="222" customFormat="1" ht="21" hidden="1">
      <c r="A360" s="216"/>
      <c r="B360" s="217" t="s">
        <v>130</v>
      </c>
      <c r="C360" s="217"/>
      <c r="D360" s="218" t="s">
        <v>131</v>
      </c>
      <c r="E360" s="298"/>
      <c r="F360" s="298"/>
      <c r="G360" s="298"/>
      <c r="H360" s="298">
        <f t="shared" si="8"/>
        <v>0</v>
      </c>
    </row>
    <row r="361" spans="1:8" ht="33.75" hidden="1">
      <c r="A361" s="223"/>
      <c r="B361" s="223"/>
      <c r="C361" s="223" t="s">
        <v>350</v>
      </c>
      <c r="D361" s="224" t="s">
        <v>418</v>
      </c>
      <c r="E361" s="278"/>
      <c r="F361" s="278"/>
      <c r="G361" s="278"/>
      <c r="H361" s="278">
        <f t="shared" si="8"/>
        <v>0</v>
      </c>
    </row>
    <row r="362" spans="1:8" ht="21.75">
      <c r="A362" s="216"/>
      <c r="B362" s="272">
        <v>85311</v>
      </c>
      <c r="C362" s="217"/>
      <c r="D362" s="218" t="s">
        <v>131</v>
      </c>
      <c r="E362" s="298">
        <f>E363</f>
        <v>151685</v>
      </c>
      <c r="F362" s="298">
        <f>F363</f>
        <v>0</v>
      </c>
      <c r="G362" s="298">
        <f>G363</f>
        <v>0</v>
      </c>
      <c r="H362" s="298">
        <f t="shared" si="8"/>
        <v>151685</v>
      </c>
    </row>
    <row r="363" spans="1:8" ht="22.5">
      <c r="A363" s="223"/>
      <c r="B363" s="223"/>
      <c r="C363" s="270">
        <v>2580</v>
      </c>
      <c r="D363" s="253" t="s">
        <v>369</v>
      </c>
      <c r="E363" s="302">
        <v>151685</v>
      </c>
      <c r="F363" s="302"/>
      <c r="G363" s="302"/>
      <c r="H363" s="302">
        <f t="shared" si="8"/>
        <v>151685</v>
      </c>
    </row>
    <row r="364" spans="1:8" s="222" customFormat="1" ht="21">
      <c r="A364" s="216"/>
      <c r="B364" s="217" t="s">
        <v>132</v>
      </c>
      <c r="C364" s="217"/>
      <c r="D364" s="218" t="s">
        <v>431</v>
      </c>
      <c r="E364" s="298">
        <f>SUM(E365:E382)</f>
        <v>139400</v>
      </c>
      <c r="F364" s="298">
        <f>SUM(F365:F382)</f>
        <v>0</v>
      </c>
      <c r="G364" s="298">
        <f>SUM(G365:G382)</f>
        <v>0</v>
      </c>
      <c r="H364" s="298">
        <f t="shared" si="8"/>
        <v>139400</v>
      </c>
    </row>
    <row r="365" spans="1:8" ht="11.25">
      <c r="A365" s="223"/>
      <c r="B365" s="223"/>
      <c r="C365" s="223" t="s">
        <v>279</v>
      </c>
      <c r="D365" s="224" t="s">
        <v>327</v>
      </c>
      <c r="E365" s="278">
        <v>26215</v>
      </c>
      <c r="F365" s="278"/>
      <c r="G365" s="278"/>
      <c r="H365" s="278">
        <f t="shared" si="8"/>
        <v>26215</v>
      </c>
    </row>
    <row r="366" spans="1:8" ht="11.25">
      <c r="A366" s="223"/>
      <c r="B366" s="223"/>
      <c r="C366" s="223" t="s">
        <v>280</v>
      </c>
      <c r="D366" s="224" t="s">
        <v>328</v>
      </c>
      <c r="E366" s="278">
        <v>1531</v>
      </c>
      <c r="F366" s="278"/>
      <c r="G366" s="278"/>
      <c r="H366" s="278">
        <f t="shared" si="8"/>
        <v>1531</v>
      </c>
    </row>
    <row r="367" spans="1:8" ht="11.25">
      <c r="A367" s="223"/>
      <c r="B367" s="223"/>
      <c r="C367" s="223" t="s">
        <v>281</v>
      </c>
      <c r="D367" s="224" t="s">
        <v>329</v>
      </c>
      <c r="E367" s="278">
        <v>4456</v>
      </c>
      <c r="F367" s="278"/>
      <c r="G367" s="278"/>
      <c r="H367" s="278">
        <f t="shared" si="8"/>
        <v>4456</v>
      </c>
    </row>
    <row r="368" spans="1:8" ht="11.25">
      <c r="A368" s="223"/>
      <c r="B368" s="223"/>
      <c r="C368" s="223" t="s">
        <v>282</v>
      </c>
      <c r="D368" s="224" t="s">
        <v>330</v>
      </c>
      <c r="E368" s="278">
        <v>680</v>
      </c>
      <c r="F368" s="278"/>
      <c r="G368" s="278"/>
      <c r="H368" s="278">
        <f t="shared" si="8"/>
        <v>680</v>
      </c>
    </row>
    <row r="369" spans="1:8" ht="11.25">
      <c r="A369" s="223"/>
      <c r="B369" s="223"/>
      <c r="C369" s="223" t="s">
        <v>284</v>
      </c>
      <c r="D369" s="224" t="s">
        <v>388</v>
      </c>
      <c r="E369" s="278">
        <v>41600</v>
      </c>
      <c r="F369" s="278"/>
      <c r="G369" s="278"/>
      <c r="H369" s="278">
        <f t="shared" si="8"/>
        <v>41600</v>
      </c>
    </row>
    <row r="370" spans="1:8" ht="11.25">
      <c r="A370" s="223"/>
      <c r="B370" s="223"/>
      <c r="C370" s="223" t="s">
        <v>271</v>
      </c>
      <c r="D370" s="224" t="s">
        <v>333</v>
      </c>
      <c r="E370" s="278">
        <v>14605</v>
      </c>
      <c r="F370" s="278"/>
      <c r="G370" s="278"/>
      <c r="H370" s="278">
        <f t="shared" si="8"/>
        <v>14605</v>
      </c>
    </row>
    <row r="371" spans="1:8" ht="11.25">
      <c r="A371" s="223"/>
      <c r="B371" s="223"/>
      <c r="C371" s="223" t="s">
        <v>287</v>
      </c>
      <c r="D371" s="224" t="s">
        <v>337</v>
      </c>
      <c r="E371" s="278">
        <v>400</v>
      </c>
      <c r="F371" s="278"/>
      <c r="G371" s="278"/>
      <c r="H371" s="278">
        <f t="shared" si="8"/>
        <v>400</v>
      </c>
    </row>
    <row r="372" spans="1:8" ht="11.25">
      <c r="A372" s="223"/>
      <c r="B372" s="223"/>
      <c r="C372" s="241" t="s">
        <v>314</v>
      </c>
      <c r="D372" s="224" t="s">
        <v>285</v>
      </c>
      <c r="E372" s="278">
        <v>40</v>
      </c>
      <c r="F372" s="278"/>
      <c r="G372" s="278"/>
      <c r="H372" s="278">
        <f t="shared" si="8"/>
        <v>40</v>
      </c>
    </row>
    <row r="373" spans="1:8" ht="11.25">
      <c r="A373" s="223"/>
      <c r="B373" s="223"/>
      <c r="C373" s="223" t="s">
        <v>272</v>
      </c>
      <c r="D373" s="224" t="s">
        <v>303</v>
      </c>
      <c r="E373" s="278">
        <v>34464</v>
      </c>
      <c r="F373" s="278"/>
      <c r="G373" s="278"/>
      <c r="H373" s="278">
        <f t="shared" si="8"/>
        <v>34464</v>
      </c>
    </row>
    <row r="374" spans="1:8" ht="11.25">
      <c r="A374" s="223"/>
      <c r="B374" s="223"/>
      <c r="C374" s="223" t="s">
        <v>288</v>
      </c>
      <c r="D374" s="224" t="s">
        <v>338</v>
      </c>
      <c r="E374" s="278">
        <v>864</v>
      </c>
      <c r="F374" s="278"/>
      <c r="G374" s="278"/>
      <c r="H374" s="278">
        <f t="shared" si="8"/>
        <v>864</v>
      </c>
    </row>
    <row r="375" spans="1:8" ht="14.25" customHeight="1">
      <c r="A375" s="223"/>
      <c r="B375" s="223"/>
      <c r="C375" s="241" t="s">
        <v>290</v>
      </c>
      <c r="D375" s="224" t="s">
        <v>340</v>
      </c>
      <c r="E375" s="278">
        <v>1560</v>
      </c>
      <c r="F375" s="278"/>
      <c r="G375" s="278"/>
      <c r="H375" s="278">
        <f t="shared" si="8"/>
        <v>1560</v>
      </c>
    </row>
    <row r="376" spans="1:8" ht="11.25">
      <c r="A376" s="223"/>
      <c r="B376" s="223"/>
      <c r="C376" s="241" t="s">
        <v>306</v>
      </c>
      <c r="D376" s="224" t="s">
        <v>395</v>
      </c>
      <c r="E376" s="278">
        <v>8839</v>
      </c>
      <c r="F376" s="278"/>
      <c r="G376" s="278"/>
      <c r="H376" s="278">
        <f t="shared" si="8"/>
        <v>8839</v>
      </c>
    </row>
    <row r="377" spans="1:8" ht="11.25">
      <c r="A377" s="223"/>
      <c r="B377" s="223"/>
      <c r="C377" s="223" t="s">
        <v>291</v>
      </c>
      <c r="D377" s="224" t="s">
        <v>341</v>
      </c>
      <c r="E377" s="278">
        <v>200</v>
      </c>
      <c r="F377" s="278"/>
      <c r="G377" s="278"/>
      <c r="H377" s="278">
        <f t="shared" si="8"/>
        <v>200</v>
      </c>
    </row>
    <row r="378" spans="1:8" ht="11.25">
      <c r="A378" s="223"/>
      <c r="B378" s="223"/>
      <c r="C378" s="249" t="s">
        <v>292</v>
      </c>
      <c r="D378" s="224" t="s">
        <v>342</v>
      </c>
      <c r="E378" s="278">
        <v>361</v>
      </c>
      <c r="F378" s="278"/>
      <c r="G378" s="278"/>
      <c r="H378" s="278">
        <f t="shared" si="8"/>
        <v>361</v>
      </c>
    </row>
    <row r="379" spans="1:8" ht="11.25">
      <c r="A379" s="223"/>
      <c r="B379" s="223"/>
      <c r="C379" s="249" t="s">
        <v>293</v>
      </c>
      <c r="D379" s="224" t="s">
        <v>331</v>
      </c>
      <c r="E379" s="278">
        <v>805</v>
      </c>
      <c r="F379" s="278"/>
      <c r="G379" s="278"/>
      <c r="H379" s="278">
        <f t="shared" si="8"/>
        <v>805</v>
      </c>
    </row>
    <row r="380" spans="1:8" ht="11.25">
      <c r="A380" s="223"/>
      <c r="B380" s="223"/>
      <c r="C380" s="241" t="s">
        <v>297</v>
      </c>
      <c r="D380" s="224" t="s">
        <v>392</v>
      </c>
      <c r="E380" s="278">
        <v>300</v>
      </c>
      <c r="F380" s="278"/>
      <c r="G380" s="278"/>
      <c r="H380" s="278">
        <f t="shared" si="8"/>
        <v>300</v>
      </c>
    </row>
    <row r="381" spans="1:8" ht="11.25" customHeight="1">
      <c r="A381" s="223"/>
      <c r="B381" s="223"/>
      <c r="C381" s="241" t="s">
        <v>298</v>
      </c>
      <c r="D381" s="224" t="s">
        <v>343</v>
      </c>
      <c r="E381" s="278">
        <v>1080</v>
      </c>
      <c r="F381" s="278"/>
      <c r="G381" s="278"/>
      <c r="H381" s="278">
        <f t="shared" si="8"/>
        <v>1080</v>
      </c>
    </row>
    <row r="382" spans="1:8" ht="22.5">
      <c r="A382" s="223"/>
      <c r="B382" s="223"/>
      <c r="C382" s="261" t="s">
        <v>299</v>
      </c>
      <c r="D382" s="224" t="s">
        <v>344</v>
      </c>
      <c r="E382" s="278">
        <v>1400</v>
      </c>
      <c r="F382" s="278"/>
      <c r="G382" s="278"/>
      <c r="H382" s="278">
        <f t="shared" si="8"/>
        <v>1400</v>
      </c>
    </row>
    <row r="383" spans="1:8" s="222" customFormat="1" ht="10.5">
      <c r="A383" s="216"/>
      <c r="B383" s="217" t="s">
        <v>133</v>
      </c>
      <c r="C383" s="217"/>
      <c r="D383" s="218" t="s">
        <v>83</v>
      </c>
      <c r="E383" s="298">
        <f>SUM(E384:E418)</f>
        <v>1247590</v>
      </c>
      <c r="F383" s="298">
        <f>SUM(F384:F418)</f>
        <v>0</v>
      </c>
      <c r="G383" s="298">
        <f>SUM(G384:G418)</f>
        <v>0</v>
      </c>
      <c r="H383" s="298">
        <f t="shared" si="8"/>
        <v>1247590</v>
      </c>
    </row>
    <row r="384" spans="1:8" ht="11.25">
      <c r="A384" s="223"/>
      <c r="B384" s="223"/>
      <c r="C384" s="223" t="s">
        <v>279</v>
      </c>
      <c r="D384" s="224" t="s">
        <v>327</v>
      </c>
      <c r="E384" s="278">
        <f>783656+83584</f>
        <v>867240</v>
      </c>
      <c r="F384" s="278"/>
      <c r="G384" s="278"/>
      <c r="H384" s="278">
        <f t="shared" si="8"/>
        <v>867240</v>
      </c>
    </row>
    <row r="385" spans="1:8" ht="11.25" hidden="1">
      <c r="A385" s="223"/>
      <c r="B385" s="223"/>
      <c r="C385" s="223" t="s">
        <v>370</v>
      </c>
      <c r="D385" s="224" t="s">
        <v>327</v>
      </c>
      <c r="E385" s="278"/>
      <c r="F385" s="278"/>
      <c r="G385" s="278"/>
      <c r="H385" s="278">
        <f t="shared" si="8"/>
        <v>0</v>
      </c>
    </row>
    <row r="386" spans="1:8" ht="11.25" hidden="1">
      <c r="A386" s="223"/>
      <c r="B386" s="223"/>
      <c r="C386" s="223" t="s">
        <v>371</v>
      </c>
      <c r="D386" s="224" t="s">
        <v>327</v>
      </c>
      <c r="E386" s="278"/>
      <c r="F386" s="278"/>
      <c r="G386" s="278"/>
      <c r="H386" s="278">
        <f t="shared" si="8"/>
        <v>0</v>
      </c>
    </row>
    <row r="387" spans="1:8" ht="11.25" hidden="1">
      <c r="A387" s="223"/>
      <c r="B387" s="223"/>
      <c r="C387" s="223" t="s">
        <v>284</v>
      </c>
      <c r="D387" s="224" t="s">
        <v>388</v>
      </c>
      <c r="E387" s="278"/>
      <c r="F387" s="278"/>
      <c r="G387" s="278"/>
      <c r="H387" s="278">
        <f t="shared" si="8"/>
        <v>0</v>
      </c>
    </row>
    <row r="388" spans="1:8" ht="11.25">
      <c r="A388" s="223"/>
      <c r="B388" s="223"/>
      <c r="C388" s="223" t="s">
        <v>280</v>
      </c>
      <c r="D388" s="224" t="s">
        <v>328</v>
      </c>
      <c r="E388" s="278">
        <v>59836</v>
      </c>
      <c r="F388" s="278"/>
      <c r="G388" s="278"/>
      <c r="H388" s="278">
        <f t="shared" si="8"/>
        <v>59836</v>
      </c>
    </row>
    <row r="389" spans="1:8" ht="11.25" hidden="1">
      <c r="A389" s="223"/>
      <c r="B389" s="223"/>
      <c r="C389" s="223" t="s">
        <v>372</v>
      </c>
      <c r="D389" s="224" t="s">
        <v>328</v>
      </c>
      <c r="E389" s="278"/>
      <c r="F389" s="278"/>
      <c r="G389" s="278"/>
      <c r="H389" s="278">
        <f t="shared" si="8"/>
        <v>0</v>
      </c>
    </row>
    <row r="390" spans="1:8" ht="11.25" hidden="1">
      <c r="A390" s="223"/>
      <c r="B390" s="223"/>
      <c r="C390" s="223" t="s">
        <v>373</v>
      </c>
      <c r="D390" s="224" t="s">
        <v>328</v>
      </c>
      <c r="E390" s="278"/>
      <c r="F390" s="278"/>
      <c r="G390" s="278"/>
      <c r="H390" s="278">
        <f t="shared" si="8"/>
        <v>0</v>
      </c>
    </row>
    <row r="391" spans="1:8" ht="11.25">
      <c r="A391" s="223"/>
      <c r="B391" s="223"/>
      <c r="C391" s="223" t="s">
        <v>281</v>
      </c>
      <c r="D391" s="224" t="s">
        <v>329</v>
      </c>
      <c r="E391" s="278">
        <f>127367+14368</f>
        <v>141735</v>
      </c>
      <c r="F391" s="278"/>
      <c r="G391" s="278"/>
      <c r="H391" s="278">
        <f t="shared" si="8"/>
        <v>141735</v>
      </c>
    </row>
    <row r="392" spans="1:8" ht="11.25" hidden="1">
      <c r="A392" s="223"/>
      <c r="B392" s="223"/>
      <c r="C392" s="223" t="s">
        <v>351</v>
      </c>
      <c r="D392" s="224" t="s">
        <v>329</v>
      </c>
      <c r="E392" s="278"/>
      <c r="F392" s="278"/>
      <c r="G392" s="278"/>
      <c r="H392" s="278">
        <f t="shared" si="8"/>
        <v>0</v>
      </c>
    </row>
    <row r="393" spans="1:8" ht="11.25" hidden="1">
      <c r="A393" s="223"/>
      <c r="B393" s="223"/>
      <c r="C393" s="223" t="s">
        <v>352</v>
      </c>
      <c r="D393" s="224" t="s">
        <v>329</v>
      </c>
      <c r="E393" s="278"/>
      <c r="F393" s="278"/>
      <c r="G393" s="278"/>
      <c r="H393" s="278">
        <f t="shared" si="8"/>
        <v>0</v>
      </c>
    </row>
    <row r="394" spans="1:8" ht="11.25">
      <c r="A394" s="223"/>
      <c r="B394" s="223"/>
      <c r="C394" s="223" t="s">
        <v>282</v>
      </c>
      <c r="D394" s="224" t="s">
        <v>330</v>
      </c>
      <c r="E394" s="278">
        <f>20666+2048</f>
        <v>22714</v>
      </c>
      <c r="F394" s="278"/>
      <c r="G394" s="278"/>
      <c r="H394" s="278">
        <f t="shared" si="8"/>
        <v>22714</v>
      </c>
    </row>
    <row r="395" spans="1:8" ht="11.25" hidden="1">
      <c r="A395" s="223"/>
      <c r="B395" s="223"/>
      <c r="C395" s="223" t="s">
        <v>353</v>
      </c>
      <c r="D395" s="224" t="s">
        <v>330</v>
      </c>
      <c r="E395" s="278"/>
      <c r="F395" s="278"/>
      <c r="G395" s="278"/>
      <c r="H395" s="278">
        <f t="shared" si="8"/>
        <v>0</v>
      </c>
    </row>
    <row r="396" spans="1:8" ht="11.25" hidden="1">
      <c r="A396" s="223"/>
      <c r="B396" s="223"/>
      <c r="C396" s="223" t="s">
        <v>354</v>
      </c>
      <c r="D396" s="224" t="s">
        <v>330</v>
      </c>
      <c r="E396" s="278"/>
      <c r="F396" s="278"/>
      <c r="G396" s="278"/>
      <c r="H396" s="278">
        <f aca="true" t="shared" si="9" ref="H396:H459">E396+F396-G396</f>
        <v>0</v>
      </c>
    </row>
    <row r="397" spans="1:8" ht="11.25">
      <c r="A397" s="223"/>
      <c r="B397" s="223"/>
      <c r="C397" s="223" t="s">
        <v>271</v>
      </c>
      <c r="D397" s="224" t="s">
        <v>333</v>
      </c>
      <c r="E397" s="278">
        <v>30000</v>
      </c>
      <c r="F397" s="278"/>
      <c r="G397" s="278"/>
      <c r="H397" s="278">
        <f t="shared" si="9"/>
        <v>30000</v>
      </c>
    </row>
    <row r="398" spans="1:8" ht="11.25" hidden="1">
      <c r="A398" s="223"/>
      <c r="B398" s="223"/>
      <c r="C398" s="223" t="s">
        <v>358</v>
      </c>
      <c r="D398" s="224" t="s">
        <v>333</v>
      </c>
      <c r="E398" s="278"/>
      <c r="F398" s="278"/>
      <c r="G398" s="278"/>
      <c r="H398" s="278">
        <f t="shared" si="9"/>
        <v>0</v>
      </c>
    </row>
    <row r="399" spans="1:8" ht="11.25">
      <c r="A399" s="223"/>
      <c r="B399" s="223"/>
      <c r="C399" s="241" t="s">
        <v>368</v>
      </c>
      <c r="D399" s="224" t="s">
        <v>427</v>
      </c>
      <c r="E399" s="278">
        <v>200</v>
      </c>
      <c r="F399" s="278"/>
      <c r="G399" s="278"/>
      <c r="H399" s="278">
        <f t="shared" si="9"/>
        <v>200</v>
      </c>
    </row>
    <row r="400" spans="1:8" ht="11.25">
      <c r="A400" s="223"/>
      <c r="B400" s="223"/>
      <c r="C400" s="223" t="s">
        <v>286</v>
      </c>
      <c r="D400" s="224" t="s">
        <v>336</v>
      </c>
      <c r="E400" s="278">
        <v>34373</v>
      </c>
      <c r="F400" s="278"/>
      <c r="G400" s="278"/>
      <c r="H400" s="278">
        <f t="shared" si="9"/>
        <v>34373</v>
      </c>
    </row>
    <row r="401" spans="1:8" ht="11.25">
      <c r="A401" s="223"/>
      <c r="B401" s="223"/>
      <c r="C401" s="223" t="s">
        <v>287</v>
      </c>
      <c r="D401" s="224" t="s">
        <v>337</v>
      </c>
      <c r="E401" s="278">
        <v>2500</v>
      </c>
      <c r="F401" s="278"/>
      <c r="G401" s="278"/>
      <c r="H401" s="278">
        <f t="shared" si="9"/>
        <v>2500</v>
      </c>
    </row>
    <row r="402" spans="1:8" ht="11.25">
      <c r="A402" s="223"/>
      <c r="B402" s="223"/>
      <c r="C402" s="241" t="s">
        <v>314</v>
      </c>
      <c r="D402" s="224" t="s">
        <v>285</v>
      </c>
      <c r="E402" s="278">
        <v>1200</v>
      </c>
      <c r="F402" s="278"/>
      <c r="G402" s="278"/>
      <c r="H402" s="278">
        <f t="shared" si="9"/>
        <v>1200</v>
      </c>
    </row>
    <row r="403" spans="1:8" ht="11.25">
      <c r="A403" s="223"/>
      <c r="B403" s="223"/>
      <c r="C403" s="223" t="s">
        <v>272</v>
      </c>
      <c r="D403" s="224" t="s">
        <v>303</v>
      </c>
      <c r="E403" s="278">
        <v>16000</v>
      </c>
      <c r="F403" s="278"/>
      <c r="G403" s="278"/>
      <c r="H403" s="278">
        <f t="shared" si="9"/>
        <v>16000</v>
      </c>
    </row>
    <row r="404" spans="1:8" ht="11.25" hidden="1">
      <c r="A404" s="223"/>
      <c r="B404" s="223"/>
      <c r="C404" s="223" t="s">
        <v>359</v>
      </c>
      <c r="D404" s="224" t="s">
        <v>303</v>
      </c>
      <c r="E404" s="278"/>
      <c r="F404" s="278"/>
      <c r="G404" s="278"/>
      <c r="H404" s="278">
        <f t="shared" si="9"/>
        <v>0</v>
      </c>
    </row>
    <row r="405" spans="1:8" ht="11.25" hidden="1">
      <c r="A405" s="223"/>
      <c r="B405" s="223"/>
      <c r="C405" s="223" t="s">
        <v>288</v>
      </c>
      <c r="D405" s="224" t="s">
        <v>338</v>
      </c>
      <c r="E405" s="278"/>
      <c r="F405" s="278"/>
      <c r="G405" s="278"/>
      <c r="H405" s="278">
        <f t="shared" si="9"/>
        <v>0</v>
      </c>
    </row>
    <row r="406" spans="1:8" ht="12" customHeight="1">
      <c r="A406" s="223"/>
      <c r="B406" s="223"/>
      <c r="C406" s="241" t="s">
        <v>289</v>
      </c>
      <c r="D406" s="224" t="s">
        <v>339</v>
      </c>
      <c r="E406" s="278">
        <v>1606</v>
      </c>
      <c r="F406" s="278"/>
      <c r="G406" s="278"/>
      <c r="H406" s="278">
        <f t="shared" si="9"/>
        <v>1606</v>
      </c>
    </row>
    <row r="407" spans="1:8" ht="12" customHeight="1">
      <c r="A407" s="223"/>
      <c r="B407" s="223"/>
      <c r="C407" s="241" t="s">
        <v>290</v>
      </c>
      <c r="D407" s="224" t="s">
        <v>340</v>
      </c>
      <c r="E407" s="278">
        <v>3422</v>
      </c>
      <c r="F407" s="278"/>
      <c r="G407" s="278"/>
      <c r="H407" s="278">
        <f t="shared" si="9"/>
        <v>3422</v>
      </c>
    </row>
    <row r="408" spans="1:8" ht="11.25">
      <c r="A408" s="223"/>
      <c r="B408" s="223"/>
      <c r="C408" s="241" t="s">
        <v>306</v>
      </c>
      <c r="D408" s="224" t="s">
        <v>395</v>
      </c>
      <c r="E408" s="278">
        <v>1500</v>
      </c>
      <c r="F408" s="278"/>
      <c r="G408" s="278"/>
      <c r="H408" s="278">
        <f t="shared" si="9"/>
        <v>1500</v>
      </c>
    </row>
    <row r="409" spans="1:8" ht="11.25">
      <c r="A409" s="223"/>
      <c r="B409" s="223"/>
      <c r="C409" s="223" t="s">
        <v>291</v>
      </c>
      <c r="D409" s="224" t="s">
        <v>341</v>
      </c>
      <c r="E409" s="278">
        <v>8000</v>
      </c>
      <c r="F409" s="278"/>
      <c r="G409" s="278"/>
      <c r="H409" s="278">
        <f t="shared" si="9"/>
        <v>8000</v>
      </c>
    </row>
    <row r="410" spans="1:8" ht="11.25" hidden="1">
      <c r="A410" s="223"/>
      <c r="B410" s="223"/>
      <c r="C410" s="223" t="s">
        <v>374</v>
      </c>
      <c r="D410" s="224" t="s">
        <v>341</v>
      </c>
      <c r="E410" s="278"/>
      <c r="F410" s="278"/>
      <c r="G410" s="278"/>
      <c r="H410" s="278">
        <f t="shared" si="9"/>
        <v>0</v>
      </c>
    </row>
    <row r="411" spans="1:8" ht="11.25">
      <c r="A411" s="223"/>
      <c r="B411" s="223"/>
      <c r="C411" s="223" t="s">
        <v>292</v>
      </c>
      <c r="D411" s="224" t="s">
        <v>342</v>
      </c>
      <c r="E411" s="278">
        <v>7402</v>
      </c>
      <c r="F411" s="278"/>
      <c r="G411" s="278"/>
      <c r="H411" s="278">
        <f t="shared" si="9"/>
        <v>7402</v>
      </c>
    </row>
    <row r="412" spans="1:8" ht="11.25">
      <c r="A412" s="223"/>
      <c r="B412" s="223"/>
      <c r="C412" s="223" t="s">
        <v>293</v>
      </c>
      <c r="D412" s="224" t="s">
        <v>331</v>
      </c>
      <c r="E412" s="278">
        <v>43470</v>
      </c>
      <c r="F412" s="278"/>
      <c r="G412" s="278"/>
      <c r="H412" s="278">
        <f t="shared" si="9"/>
        <v>43470</v>
      </c>
    </row>
    <row r="413" spans="1:8" ht="11.25">
      <c r="A413" s="223"/>
      <c r="B413" s="223"/>
      <c r="C413" s="223" t="s">
        <v>294</v>
      </c>
      <c r="D413" s="224" t="s">
        <v>389</v>
      </c>
      <c r="E413" s="278">
        <v>3850</v>
      </c>
      <c r="F413" s="278"/>
      <c r="G413" s="278"/>
      <c r="H413" s="278">
        <f t="shared" si="9"/>
        <v>3850</v>
      </c>
    </row>
    <row r="414" spans="1:8" ht="11.25">
      <c r="A414" s="223"/>
      <c r="B414" s="223"/>
      <c r="C414" s="223" t="s">
        <v>323</v>
      </c>
      <c r="D414" s="224" t="s">
        <v>409</v>
      </c>
      <c r="E414" s="278">
        <v>42</v>
      </c>
      <c r="F414" s="278"/>
      <c r="G414" s="278"/>
      <c r="H414" s="278">
        <f t="shared" si="9"/>
        <v>42</v>
      </c>
    </row>
    <row r="415" spans="1:8" ht="11.25">
      <c r="A415" s="223"/>
      <c r="B415" s="223"/>
      <c r="C415" s="241" t="s">
        <v>297</v>
      </c>
      <c r="D415" s="224" t="s">
        <v>392</v>
      </c>
      <c r="E415" s="278">
        <v>1500</v>
      </c>
      <c r="F415" s="278"/>
      <c r="G415" s="278"/>
      <c r="H415" s="278">
        <f t="shared" si="9"/>
        <v>1500</v>
      </c>
    </row>
    <row r="416" spans="1:8" ht="12.75" customHeight="1">
      <c r="A416" s="223"/>
      <c r="B416" s="223"/>
      <c r="C416" s="241" t="s">
        <v>298</v>
      </c>
      <c r="D416" s="224" t="s">
        <v>343</v>
      </c>
      <c r="E416" s="278">
        <v>1000</v>
      </c>
      <c r="F416" s="278"/>
      <c r="G416" s="278"/>
      <c r="H416" s="278">
        <f t="shared" si="9"/>
        <v>1000</v>
      </c>
    </row>
    <row r="417" spans="1:8" ht="11.25" hidden="1">
      <c r="A417" s="223"/>
      <c r="B417" s="223"/>
      <c r="C417" s="223" t="s">
        <v>300</v>
      </c>
      <c r="D417" s="224" t="s">
        <v>393</v>
      </c>
      <c r="E417" s="278"/>
      <c r="F417" s="278"/>
      <c r="G417" s="278"/>
      <c r="H417" s="278">
        <f t="shared" si="9"/>
        <v>0</v>
      </c>
    </row>
    <row r="418" spans="1:8" ht="11.25" hidden="1">
      <c r="A418" s="223"/>
      <c r="B418" s="223"/>
      <c r="C418" s="223" t="s">
        <v>302</v>
      </c>
      <c r="D418" s="224" t="s">
        <v>304</v>
      </c>
      <c r="E418" s="278"/>
      <c r="F418" s="278"/>
      <c r="G418" s="278"/>
      <c r="H418" s="278">
        <f t="shared" si="9"/>
        <v>0</v>
      </c>
    </row>
    <row r="419" spans="1:8" s="222" customFormat="1" ht="10.5" hidden="1">
      <c r="A419" s="216"/>
      <c r="B419" s="217" t="s">
        <v>375</v>
      </c>
      <c r="C419" s="217"/>
      <c r="D419" s="218" t="s">
        <v>419</v>
      </c>
      <c r="E419" s="298">
        <f>E420</f>
        <v>0</v>
      </c>
      <c r="F419" s="298">
        <f>F420</f>
        <v>0</v>
      </c>
      <c r="G419" s="298">
        <f>G420</f>
        <v>0</v>
      </c>
      <c r="H419" s="298">
        <f t="shared" si="9"/>
        <v>0</v>
      </c>
    </row>
    <row r="420" spans="1:8" ht="11.25" hidden="1">
      <c r="A420" s="223"/>
      <c r="B420" s="223"/>
      <c r="C420" s="223" t="s">
        <v>272</v>
      </c>
      <c r="D420" s="224" t="s">
        <v>303</v>
      </c>
      <c r="E420" s="278"/>
      <c r="F420" s="278"/>
      <c r="G420" s="278"/>
      <c r="H420" s="278">
        <f t="shared" si="9"/>
        <v>0</v>
      </c>
    </row>
    <row r="421" spans="1:8" s="222" customFormat="1" ht="10.5">
      <c r="A421" s="216"/>
      <c r="B421" s="217" t="s">
        <v>134</v>
      </c>
      <c r="C421" s="217"/>
      <c r="D421" s="218" t="s">
        <v>72</v>
      </c>
      <c r="E421" s="298">
        <f>E424</f>
        <v>7000</v>
      </c>
      <c r="F421" s="298">
        <f>F424</f>
        <v>0</v>
      </c>
      <c r="G421" s="298">
        <f>G424</f>
        <v>0</v>
      </c>
      <c r="H421" s="298">
        <f t="shared" si="9"/>
        <v>7000</v>
      </c>
    </row>
    <row r="422" spans="1:8" ht="11.25" hidden="1">
      <c r="A422" s="223"/>
      <c r="B422" s="223"/>
      <c r="C422" s="223" t="s">
        <v>271</v>
      </c>
      <c r="D422" s="224" t="s">
        <v>333</v>
      </c>
      <c r="E422" s="278"/>
      <c r="F422" s="278"/>
      <c r="G422" s="278"/>
      <c r="H422" s="278">
        <f t="shared" si="9"/>
        <v>0</v>
      </c>
    </row>
    <row r="423" spans="1:8" ht="11.25" hidden="1">
      <c r="A423" s="223"/>
      <c r="B423" s="223"/>
      <c r="C423" s="223" t="s">
        <v>272</v>
      </c>
      <c r="D423" s="224" t="s">
        <v>303</v>
      </c>
      <c r="E423" s="278"/>
      <c r="F423" s="278"/>
      <c r="G423" s="278"/>
      <c r="H423" s="278">
        <f t="shared" si="9"/>
        <v>0</v>
      </c>
    </row>
    <row r="424" spans="1:8" ht="11.25">
      <c r="A424" s="233"/>
      <c r="B424" s="233"/>
      <c r="C424" s="233" t="s">
        <v>311</v>
      </c>
      <c r="D424" s="234" t="s">
        <v>399</v>
      </c>
      <c r="E424" s="279">
        <v>7000</v>
      </c>
      <c r="F424" s="279"/>
      <c r="G424" s="279"/>
      <c r="H424" s="279">
        <f t="shared" si="9"/>
        <v>7000</v>
      </c>
    </row>
    <row r="425" spans="1:8" ht="12.75">
      <c r="A425" s="214">
        <v>854</v>
      </c>
      <c r="B425" s="214"/>
      <c r="C425" s="268"/>
      <c r="D425" s="215" t="s">
        <v>85</v>
      </c>
      <c r="E425" s="297">
        <f>E426+E431+E454+E477+E496+E514+E516+E518</f>
        <v>3768864</v>
      </c>
      <c r="F425" s="297">
        <f>F426+F431+F454+F477+F496+F514+F516+F518</f>
        <v>20000</v>
      </c>
      <c r="G425" s="297">
        <f>G426+G431+G454+G477+G496+G514+G516+G518</f>
        <v>44920</v>
      </c>
      <c r="H425" s="297">
        <f t="shared" si="9"/>
        <v>3743944</v>
      </c>
    </row>
    <row r="426" spans="1:8" s="222" customFormat="1" ht="10.5">
      <c r="A426" s="216"/>
      <c r="B426" s="217">
        <v>85401</v>
      </c>
      <c r="C426" s="217"/>
      <c r="D426" s="218" t="s">
        <v>468</v>
      </c>
      <c r="E426" s="298">
        <f>SUM(E427:E430)</f>
        <v>18259</v>
      </c>
      <c r="F426" s="298">
        <f>SUM(F427:F430)</f>
        <v>0</v>
      </c>
      <c r="G426" s="298">
        <f>SUM(G427:G430)</f>
        <v>0</v>
      </c>
      <c r="H426" s="298">
        <f t="shared" si="9"/>
        <v>18259</v>
      </c>
    </row>
    <row r="427" spans="1:8" ht="11.25">
      <c r="A427" s="223"/>
      <c r="B427" s="223"/>
      <c r="C427" s="223" t="s">
        <v>279</v>
      </c>
      <c r="D427" s="224" t="s">
        <v>327</v>
      </c>
      <c r="E427" s="278">
        <v>14226</v>
      </c>
      <c r="F427" s="278"/>
      <c r="G427" s="278"/>
      <c r="H427" s="278">
        <f t="shared" si="9"/>
        <v>14226</v>
      </c>
    </row>
    <row r="428" spans="1:8" ht="11.25">
      <c r="A428" s="223"/>
      <c r="B428" s="223"/>
      <c r="C428" s="223" t="s">
        <v>280</v>
      </c>
      <c r="D428" s="224" t="s">
        <v>328</v>
      </c>
      <c r="E428" s="278">
        <v>2450</v>
      </c>
      <c r="F428" s="278"/>
      <c r="G428" s="278"/>
      <c r="H428" s="278">
        <f t="shared" si="9"/>
        <v>2450</v>
      </c>
    </row>
    <row r="429" spans="1:8" ht="11.25">
      <c r="A429" s="223"/>
      <c r="B429" s="223"/>
      <c r="C429" s="223" t="s">
        <v>281</v>
      </c>
      <c r="D429" s="224" t="s">
        <v>329</v>
      </c>
      <c r="E429" s="278">
        <v>349</v>
      </c>
      <c r="F429" s="278"/>
      <c r="G429" s="278"/>
      <c r="H429" s="278">
        <f t="shared" si="9"/>
        <v>349</v>
      </c>
    </row>
    <row r="430" spans="1:8" ht="11.25">
      <c r="A430" s="223"/>
      <c r="B430" s="223"/>
      <c r="C430" s="223" t="s">
        <v>293</v>
      </c>
      <c r="D430" s="224" t="s">
        <v>331</v>
      </c>
      <c r="E430" s="278">
        <v>1234</v>
      </c>
      <c r="F430" s="278"/>
      <c r="G430" s="278"/>
      <c r="H430" s="278">
        <f t="shared" si="9"/>
        <v>1234</v>
      </c>
    </row>
    <row r="431" spans="1:8" s="222" customFormat="1" ht="10.5">
      <c r="A431" s="216"/>
      <c r="B431" s="217" t="s">
        <v>135</v>
      </c>
      <c r="C431" s="248"/>
      <c r="D431" s="218" t="s">
        <v>86</v>
      </c>
      <c r="E431" s="298">
        <f>SUM(E432:E453)</f>
        <v>1380990</v>
      </c>
      <c r="F431" s="298">
        <f>SUM(F432:F453)</f>
        <v>0</v>
      </c>
      <c r="G431" s="298">
        <f>SUM(G432:G453)</f>
        <v>0</v>
      </c>
      <c r="H431" s="298">
        <f t="shared" si="9"/>
        <v>1380990</v>
      </c>
    </row>
    <row r="432" spans="1:8" ht="11.25">
      <c r="A432" s="223"/>
      <c r="B432" s="223"/>
      <c r="C432" s="241" t="s">
        <v>277</v>
      </c>
      <c r="D432" s="224" t="s">
        <v>326</v>
      </c>
      <c r="E432" s="278">
        <v>2785</v>
      </c>
      <c r="F432" s="278"/>
      <c r="G432" s="278"/>
      <c r="H432" s="278">
        <f t="shared" si="9"/>
        <v>2785</v>
      </c>
    </row>
    <row r="433" spans="1:8" ht="11.25">
      <c r="A433" s="223"/>
      <c r="B433" s="223"/>
      <c r="C433" s="241" t="s">
        <v>279</v>
      </c>
      <c r="D433" s="224" t="s">
        <v>327</v>
      </c>
      <c r="E433" s="278">
        <v>710476</v>
      </c>
      <c r="F433" s="278"/>
      <c r="G433" s="278"/>
      <c r="H433" s="278">
        <f t="shared" si="9"/>
        <v>710476</v>
      </c>
    </row>
    <row r="434" spans="1:8" ht="11.25">
      <c r="A434" s="223"/>
      <c r="B434" s="223"/>
      <c r="C434" s="241" t="s">
        <v>280</v>
      </c>
      <c r="D434" s="224" t="s">
        <v>328</v>
      </c>
      <c r="E434" s="278">
        <v>53432</v>
      </c>
      <c r="F434" s="278"/>
      <c r="G434" s="278"/>
      <c r="H434" s="278">
        <f t="shared" si="9"/>
        <v>53432</v>
      </c>
    </row>
    <row r="435" spans="1:8" ht="11.25">
      <c r="A435" s="223"/>
      <c r="B435" s="223"/>
      <c r="C435" s="241" t="s">
        <v>281</v>
      </c>
      <c r="D435" s="224" t="s">
        <v>329</v>
      </c>
      <c r="E435" s="278">
        <v>129298</v>
      </c>
      <c r="F435" s="278"/>
      <c r="G435" s="278"/>
      <c r="H435" s="278">
        <f t="shared" si="9"/>
        <v>129298</v>
      </c>
    </row>
    <row r="436" spans="1:8" ht="11.25">
      <c r="A436" s="223"/>
      <c r="B436" s="223"/>
      <c r="C436" s="241" t="s">
        <v>282</v>
      </c>
      <c r="D436" s="224" t="s">
        <v>330</v>
      </c>
      <c r="E436" s="278">
        <v>18396</v>
      </c>
      <c r="F436" s="278"/>
      <c r="G436" s="278"/>
      <c r="H436" s="278">
        <f t="shared" si="9"/>
        <v>18396</v>
      </c>
    </row>
    <row r="437" spans="1:8" ht="11.25">
      <c r="A437" s="223"/>
      <c r="B437" s="223"/>
      <c r="C437" s="241" t="s">
        <v>284</v>
      </c>
      <c r="D437" s="224" t="s">
        <v>388</v>
      </c>
      <c r="E437" s="278">
        <v>8500</v>
      </c>
      <c r="F437" s="278"/>
      <c r="G437" s="278"/>
      <c r="H437" s="278">
        <f t="shared" si="9"/>
        <v>8500</v>
      </c>
    </row>
    <row r="438" spans="1:8" ht="11.25">
      <c r="A438" s="223"/>
      <c r="B438" s="223"/>
      <c r="C438" s="241" t="s">
        <v>271</v>
      </c>
      <c r="D438" s="224" t="s">
        <v>333</v>
      </c>
      <c r="E438" s="278">
        <v>85802</v>
      </c>
      <c r="F438" s="278"/>
      <c r="G438" s="278"/>
      <c r="H438" s="278">
        <f t="shared" si="9"/>
        <v>85802</v>
      </c>
    </row>
    <row r="439" spans="1:8" ht="11.25">
      <c r="A439" s="223"/>
      <c r="B439" s="223"/>
      <c r="C439" s="241" t="s">
        <v>367</v>
      </c>
      <c r="D439" s="224" t="s">
        <v>427</v>
      </c>
      <c r="E439" s="278">
        <v>89389</v>
      </c>
      <c r="F439" s="278"/>
      <c r="G439" s="278"/>
      <c r="H439" s="278">
        <f t="shared" si="9"/>
        <v>89389</v>
      </c>
    </row>
    <row r="440" spans="1:8" ht="11.25">
      <c r="A440" s="223"/>
      <c r="B440" s="223"/>
      <c r="C440" s="241" t="s">
        <v>334</v>
      </c>
      <c r="D440" s="224" t="s">
        <v>335</v>
      </c>
      <c r="E440" s="278">
        <v>2000</v>
      </c>
      <c r="F440" s="278"/>
      <c r="G440" s="278"/>
      <c r="H440" s="278">
        <f t="shared" si="9"/>
        <v>2000</v>
      </c>
    </row>
    <row r="441" spans="1:8" ht="11.25">
      <c r="A441" s="223"/>
      <c r="B441" s="223"/>
      <c r="C441" s="241" t="s">
        <v>286</v>
      </c>
      <c r="D441" s="224" t="s">
        <v>336</v>
      </c>
      <c r="E441" s="278">
        <v>157000</v>
      </c>
      <c r="F441" s="278"/>
      <c r="G441" s="278"/>
      <c r="H441" s="278">
        <f t="shared" si="9"/>
        <v>157000</v>
      </c>
    </row>
    <row r="442" spans="1:8" ht="11.25">
      <c r="A442" s="223"/>
      <c r="B442" s="223"/>
      <c r="C442" s="241" t="s">
        <v>287</v>
      </c>
      <c r="D442" s="224" t="s">
        <v>337</v>
      </c>
      <c r="E442" s="278">
        <v>38508</v>
      </c>
      <c r="F442" s="278"/>
      <c r="G442" s="278"/>
      <c r="H442" s="278">
        <f t="shared" si="9"/>
        <v>38508</v>
      </c>
    </row>
    <row r="443" spans="1:8" ht="11.25">
      <c r="A443" s="223"/>
      <c r="B443" s="223"/>
      <c r="C443" s="241" t="s">
        <v>314</v>
      </c>
      <c r="D443" s="224" t="s">
        <v>285</v>
      </c>
      <c r="E443" s="278">
        <v>955</v>
      </c>
      <c r="F443" s="278"/>
      <c r="G443" s="278"/>
      <c r="H443" s="278">
        <f t="shared" si="9"/>
        <v>955</v>
      </c>
    </row>
    <row r="444" spans="1:8" ht="11.25">
      <c r="A444" s="223"/>
      <c r="B444" s="223"/>
      <c r="C444" s="241" t="s">
        <v>272</v>
      </c>
      <c r="D444" s="224" t="s">
        <v>303</v>
      </c>
      <c r="E444" s="278">
        <v>22077</v>
      </c>
      <c r="F444" s="278"/>
      <c r="G444" s="278"/>
      <c r="H444" s="278">
        <f t="shared" si="9"/>
        <v>22077</v>
      </c>
    </row>
    <row r="445" spans="1:8" ht="11.25">
      <c r="A445" s="223"/>
      <c r="B445" s="223"/>
      <c r="C445" s="241" t="s">
        <v>288</v>
      </c>
      <c r="D445" s="224" t="s">
        <v>338</v>
      </c>
      <c r="E445" s="278">
        <v>531</v>
      </c>
      <c r="F445" s="278"/>
      <c r="G445" s="278"/>
      <c r="H445" s="278">
        <f t="shared" si="9"/>
        <v>531</v>
      </c>
    </row>
    <row r="446" spans="1:8" ht="11.25" customHeight="1">
      <c r="A446" s="223"/>
      <c r="B446" s="223"/>
      <c r="C446" s="241" t="s">
        <v>290</v>
      </c>
      <c r="D446" s="224" t="s">
        <v>340</v>
      </c>
      <c r="E446" s="278">
        <v>6600</v>
      </c>
      <c r="F446" s="278"/>
      <c r="G446" s="278"/>
      <c r="H446" s="278">
        <f t="shared" si="9"/>
        <v>6600</v>
      </c>
    </row>
    <row r="447" spans="1:8" ht="11.25">
      <c r="A447" s="223"/>
      <c r="B447" s="223"/>
      <c r="C447" s="241" t="s">
        <v>469</v>
      </c>
      <c r="D447" s="224" t="s">
        <v>470</v>
      </c>
      <c r="E447" s="278">
        <v>1000</v>
      </c>
      <c r="F447" s="278"/>
      <c r="G447" s="278"/>
      <c r="H447" s="278">
        <f t="shared" si="9"/>
        <v>1000</v>
      </c>
    </row>
    <row r="448" spans="1:8" ht="11.25">
      <c r="A448" s="223"/>
      <c r="B448" s="223"/>
      <c r="C448" s="241" t="s">
        <v>291</v>
      </c>
      <c r="D448" s="224" t="s">
        <v>341</v>
      </c>
      <c r="E448" s="278">
        <v>2500</v>
      </c>
      <c r="F448" s="278"/>
      <c r="G448" s="278"/>
      <c r="H448" s="278">
        <f t="shared" si="9"/>
        <v>2500</v>
      </c>
    </row>
    <row r="449" spans="1:8" ht="11.25">
      <c r="A449" s="223"/>
      <c r="B449" s="223"/>
      <c r="C449" s="241" t="s">
        <v>292</v>
      </c>
      <c r="D449" s="224" t="s">
        <v>342</v>
      </c>
      <c r="E449" s="278">
        <v>16313</v>
      </c>
      <c r="F449" s="278"/>
      <c r="G449" s="278"/>
      <c r="H449" s="278">
        <f t="shared" si="9"/>
        <v>16313</v>
      </c>
    </row>
    <row r="450" spans="1:8" ht="11.25">
      <c r="A450" s="223"/>
      <c r="B450" s="223"/>
      <c r="C450" s="241" t="s">
        <v>293</v>
      </c>
      <c r="D450" s="224" t="s">
        <v>331</v>
      </c>
      <c r="E450" s="278">
        <v>31945</v>
      </c>
      <c r="F450" s="278"/>
      <c r="G450" s="278"/>
      <c r="H450" s="278">
        <f t="shared" si="9"/>
        <v>31945</v>
      </c>
    </row>
    <row r="451" spans="1:8" ht="11.25">
      <c r="A451" s="223"/>
      <c r="B451" s="223"/>
      <c r="C451" s="241" t="s">
        <v>297</v>
      </c>
      <c r="D451" s="224" t="s">
        <v>392</v>
      </c>
      <c r="E451" s="278">
        <v>1000</v>
      </c>
      <c r="F451" s="278"/>
      <c r="G451" s="278"/>
      <c r="H451" s="278">
        <f t="shared" si="9"/>
        <v>1000</v>
      </c>
    </row>
    <row r="452" spans="1:8" ht="13.5" customHeight="1">
      <c r="A452" s="223"/>
      <c r="B452" s="223"/>
      <c r="C452" s="241" t="s">
        <v>298</v>
      </c>
      <c r="D452" s="224" t="s">
        <v>343</v>
      </c>
      <c r="E452" s="278">
        <v>600</v>
      </c>
      <c r="F452" s="278"/>
      <c r="G452" s="278"/>
      <c r="H452" s="278">
        <f t="shared" si="9"/>
        <v>600</v>
      </c>
    </row>
    <row r="453" spans="1:8" ht="9.75" customHeight="1">
      <c r="A453" s="223"/>
      <c r="B453" s="223"/>
      <c r="C453" s="241" t="s">
        <v>299</v>
      </c>
      <c r="D453" s="224" t="s">
        <v>344</v>
      </c>
      <c r="E453" s="278">
        <v>1883</v>
      </c>
      <c r="F453" s="278"/>
      <c r="G453" s="278"/>
      <c r="H453" s="278">
        <f t="shared" si="9"/>
        <v>1883</v>
      </c>
    </row>
    <row r="454" spans="1:8" s="222" customFormat="1" ht="21">
      <c r="A454" s="216"/>
      <c r="B454" s="217" t="s">
        <v>136</v>
      </c>
      <c r="C454" s="248"/>
      <c r="D454" s="218" t="s">
        <v>432</v>
      </c>
      <c r="E454" s="298">
        <f>SUM(E455:E476)</f>
        <v>825012</v>
      </c>
      <c r="F454" s="298">
        <f>SUM(F455:F476)</f>
        <v>0</v>
      </c>
      <c r="G454" s="298">
        <f>SUM(G455:G476)</f>
        <v>0</v>
      </c>
      <c r="H454" s="298">
        <f t="shared" si="9"/>
        <v>825012</v>
      </c>
    </row>
    <row r="455" spans="1:8" ht="33.75">
      <c r="A455" s="223"/>
      <c r="B455" s="223"/>
      <c r="C455" s="249" t="s">
        <v>348</v>
      </c>
      <c r="D455" s="224" t="s">
        <v>416</v>
      </c>
      <c r="E455" s="278">
        <v>27000</v>
      </c>
      <c r="F455" s="278"/>
      <c r="G455" s="278"/>
      <c r="H455" s="278">
        <f t="shared" si="9"/>
        <v>27000</v>
      </c>
    </row>
    <row r="456" spans="1:8" ht="11.25">
      <c r="A456" s="223"/>
      <c r="B456" s="223"/>
      <c r="C456" s="249" t="s">
        <v>277</v>
      </c>
      <c r="D456" s="224" t="s">
        <v>326</v>
      </c>
      <c r="E456" s="278">
        <f>920+1080</f>
        <v>2000</v>
      </c>
      <c r="F456" s="278"/>
      <c r="G456" s="278"/>
      <c r="H456" s="278">
        <f t="shared" si="9"/>
        <v>2000</v>
      </c>
    </row>
    <row r="457" spans="1:8" ht="11.25">
      <c r="A457" s="223"/>
      <c r="B457" s="223"/>
      <c r="C457" s="249" t="s">
        <v>279</v>
      </c>
      <c r="D457" s="224" t="s">
        <v>327</v>
      </c>
      <c r="E457" s="278">
        <f>333080+214876</f>
        <v>547956</v>
      </c>
      <c r="F457" s="278"/>
      <c r="G457" s="278"/>
      <c r="H457" s="278">
        <f t="shared" si="9"/>
        <v>547956</v>
      </c>
    </row>
    <row r="458" spans="1:8" ht="11.25">
      <c r="A458" s="223"/>
      <c r="B458" s="223"/>
      <c r="C458" s="249" t="s">
        <v>280</v>
      </c>
      <c r="D458" s="224" t="s">
        <v>328</v>
      </c>
      <c r="E458" s="278">
        <f>22650+16031</f>
        <v>38681</v>
      </c>
      <c r="F458" s="278"/>
      <c r="G458" s="278"/>
      <c r="H458" s="278">
        <f t="shared" si="9"/>
        <v>38681</v>
      </c>
    </row>
    <row r="459" spans="1:8" ht="11.25">
      <c r="A459" s="223"/>
      <c r="B459" s="223"/>
      <c r="C459" s="249" t="s">
        <v>281</v>
      </c>
      <c r="D459" s="224" t="s">
        <v>329</v>
      </c>
      <c r="E459" s="278">
        <f>58893+40270</f>
        <v>99163</v>
      </c>
      <c r="F459" s="278"/>
      <c r="G459" s="278"/>
      <c r="H459" s="278">
        <f t="shared" si="9"/>
        <v>99163</v>
      </c>
    </row>
    <row r="460" spans="1:8" ht="11.25">
      <c r="A460" s="223"/>
      <c r="B460" s="223"/>
      <c r="C460" s="249" t="s">
        <v>282</v>
      </c>
      <c r="D460" s="224" t="s">
        <v>330</v>
      </c>
      <c r="E460" s="278">
        <f>8273+5657</f>
        <v>13930</v>
      </c>
      <c r="F460" s="278"/>
      <c r="G460" s="278"/>
      <c r="H460" s="278">
        <f aca="true" t="shared" si="10" ref="H460:H523">E460+F460-G460</f>
        <v>13930</v>
      </c>
    </row>
    <row r="461" spans="1:8" ht="11.25">
      <c r="A461" s="223"/>
      <c r="B461" s="223"/>
      <c r="C461" s="249" t="s">
        <v>284</v>
      </c>
      <c r="D461" s="224" t="s">
        <v>388</v>
      </c>
      <c r="E461" s="278">
        <v>3500</v>
      </c>
      <c r="F461" s="278"/>
      <c r="G461" s="278"/>
      <c r="H461" s="278">
        <f t="shared" si="10"/>
        <v>3500</v>
      </c>
    </row>
    <row r="462" spans="1:8" ht="11.25">
      <c r="A462" s="223"/>
      <c r="B462" s="223"/>
      <c r="C462" s="249" t="s">
        <v>271</v>
      </c>
      <c r="D462" s="224" t="s">
        <v>333</v>
      </c>
      <c r="E462" s="278">
        <f>6000+3985</f>
        <v>9985</v>
      </c>
      <c r="F462" s="278"/>
      <c r="G462" s="278"/>
      <c r="H462" s="278">
        <f t="shared" si="10"/>
        <v>9985</v>
      </c>
    </row>
    <row r="463" spans="1:8" ht="11.25">
      <c r="A463" s="223"/>
      <c r="B463" s="223"/>
      <c r="C463" s="249" t="s">
        <v>334</v>
      </c>
      <c r="D463" s="224" t="s">
        <v>335</v>
      </c>
      <c r="E463" s="278">
        <f>2000+570</f>
        <v>2570</v>
      </c>
      <c r="F463" s="278"/>
      <c r="G463" s="278"/>
      <c r="H463" s="278">
        <f t="shared" si="10"/>
        <v>2570</v>
      </c>
    </row>
    <row r="464" spans="1:8" ht="11.25">
      <c r="A464" s="223"/>
      <c r="B464" s="223"/>
      <c r="C464" s="249" t="s">
        <v>286</v>
      </c>
      <c r="D464" s="224" t="s">
        <v>336</v>
      </c>
      <c r="E464" s="278"/>
      <c r="F464" s="278"/>
      <c r="G464" s="278"/>
      <c r="H464" s="278">
        <f t="shared" si="10"/>
        <v>0</v>
      </c>
    </row>
    <row r="465" spans="1:8" ht="11.25">
      <c r="A465" s="223"/>
      <c r="B465" s="223"/>
      <c r="C465" s="241" t="s">
        <v>287</v>
      </c>
      <c r="D465" s="224" t="s">
        <v>337</v>
      </c>
      <c r="E465" s="278">
        <v>6000</v>
      </c>
      <c r="F465" s="278"/>
      <c r="G465" s="278"/>
      <c r="H465" s="278">
        <f t="shared" si="10"/>
        <v>6000</v>
      </c>
    </row>
    <row r="466" spans="1:8" ht="11.25">
      <c r="A466" s="223"/>
      <c r="B466" s="223"/>
      <c r="C466" s="241" t="s">
        <v>314</v>
      </c>
      <c r="D466" s="224" t="s">
        <v>285</v>
      </c>
      <c r="E466" s="278">
        <f>600+530</f>
        <v>1130</v>
      </c>
      <c r="F466" s="278"/>
      <c r="G466" s="278"/>
      <c r="H466" s="278">
        <f t="shared" si="10"/>
        <v>1130</v>
      </c>
    </row>
    <row r="467" spans="1:8" ht="11.25">
      <c r="A467" s="223"/>
      <c r="B467" s="223"/>
      <c r="C467" s="241" t="s">
        <v>272</v>
      </c>
      <c r="D467" s="224" t="s">
        <v>303</v>
      </c>
      <c r="E467" s="278">
        <f>7000+1950</f>
        <v>8950</v>
      </c>
      <c r="F467" s="278"/>
      <c r="G467" s="278"/>
      <c r="H467" s="278">
        <f t="shared" si="10"/>
        <v>8950</v>
      </c>
    </row>
    <row r="468" spans="1:8" ht="11.25">
      <c r="A468" s="223"/>
      <c r="B468" s="223"/>
      <c r="C468" s="258" t="s">
        <v>288</v>
      </c>
      <c r="D468" s="224" t="s">
        <v>338</v>
      </c>
      <c r="E468" s="278">
        <f>1500+1303</f>
        <v>2803</v>
      </c>
      <c r="F468" s="278"/>
      <c r="G468" s="278"/>
      <c r="H468" s="278">
        <f t="shared" si="10"/>
        <v>2803</v>
      </c>
    </row>
    <row r="469" spans="1:8" ht="22.5">
      <c r="A469" s="223"/>
      <c r="B469" s="223"/>
      <c r="C469" s="241" t="s">
        <v>289</v>
      </c>
      <c r="D469" s="224" t="s">
        <v>339</v>
      </c>
      <c r="E469" s="278">
        <v>1200</v>
      </c>
      <c r="F469" s="278"/>
      <c r="G469" s="278"/>
      <c r="H469" s="278">
        <f t="shared" si="10"/>
        <v>1200</v>
      </c>
    </row>
    <row r="470" spans="1:8" ht="22.5">
      <c r="A470" s="223"/>
      <c r="B470" s="223"/>
      <c r="C470" s="241" t="s">
        <v>290</v>
      </c>
      <c r="D470" s="224" t="s">
        <v>340</v>
      </c>
      <c r="E470" s="278">
        <v>5800</v>
      </c>
      <c r="F470" s="278"/>
      <c r="G470" s="278"/>
      <c r="H470" s="278">
        <f t="shared" si="10"/>
        <v>5800</v>
      </c>
    </row>
    <row r="471" spans="1:8" ht="11.25">
      <c r="A471" s="223"/>
      <c r="B471" s="223"/>
      <c r="C471" s="241" t="s">
        <v>306</v>
      </c>
      <c r="D471" s="224" t="s">
        <v>395</v>
      </c>
      <c r="E471" s="278">
        <v>6800</v>
      </c>
      <c r="F471" s="278"/>
      <c r="G471" s="278"/>
      <c r="H471" s="278">
        <f t="shared" si="10"/>
        <v>6800</v>
      </c>
    </row>
    <row r="472" spans="1:8" ht="11.25">
      <c r="A472" s="223"/>
      <c r="B472" s="223"/>
      <c r="C472" s="241" t="s">
        <v>291</v>
      </c>
      <c r="D472" s="224" t="s">
        <v>341</v>
      </c>
      <c r="E472" s="278">
        <v>3500</v>
      </c>
      <c r="F472" s="278"/>
      <c r="G472" s="278"/>
      <c r="H472" s="278">
        <f t="shared" si="10"/>
        <v>3500</v>
      </c>
    </row>
    <row r="473" spans="1:8" ht="11.25">
      <c r="A473" s="223"/>
      <c r="B473" s="223"/>
      <c r="C473" s="241" t="s">
        <v>292</v>
      </c>
      <c r="D473" s="224" t="s">
        <v>342</v>
      </c>
      <c r="E473" s="278">
        <f>550+1200</f>
        <v>1750</v>
      </c>
      <c r="F473" s="278"/>
      <c r="G473" s="278"/>
      <c r="H473" s="278">
        <f t="shared" si="10"/>
        <v>1750</v>
      </c>
    </row>
    <row r="474" spans="1:8" ht="11.25">
      <c r="A474" s="223"/>
      <c r="B474" s="223"/>
      <c r="C474" s="241" t="s">
        <v>293</v>
      </c>
      <c r="D474" s="224" t="s">
        <v>331</v>
      </c>
      <c r="E474" s="278">
        <f>21376+12418</f>
        <v>33794</v>
      </c>
      <c r="F474" s="278"/>
      <c r="G474" s="278"/>
      <c r="H474" s="278">
        <f t="shared" si="10"/>
        <v>33794</v>
      </c>
    </row>
    <row r="475" spans="1:8" ht="10.5" customHeight="1">
      <c r="A475" s="223"/>
      <c r="B475" s="223"/>
      <c r="C475" s="241" t="s">
        <v>298</v>
      </c>
      <c r="D475" s="224" t="s">
        <v>343</v>
      </c>
      <c r="E475" s="278">
        <v>4000</v>
      </c>
      <c r="F475" s="278"/>
      <c r="G475" s="278"/>
      <c r="H475" s="278">
        <f t="shared" si="10"/>
        <v>4000</v>
      </c>
    </row>
    <row r="476" spans="1:8" ht="22.5">
      <c r="A476" s="223"/>
      <c r="B476" s="223"/>
      <c r="C476" s="241" t="s">
        <v>299</v>
      </c>
      <c r="D476" s="224" t="s">
        <v>344</v>
      </c>
      <c r="E476" s="278">
        <v>4500</v>
      </c>
      <c r="F476" s="278"/>
      <c r="G476" s="278"/>
      <c r="H476" s="278">
        <f t="shared" si="10"/>
        <v>4500</v>
      </c>
    </row>
    <row r="477" spans="1:8" s="222" customFormat="1" ht="10.5">
      <c r="A477" s="216"/>
      <c r="B477" s="217" t="s">
        <v>137</v>
      </c>
      <c r="C477" s="248"/>
      <c r="D477" s="218" t="s">
        <v>88</v>
      </c>
      <c r="E477" s="298">
        <f>SUM(E478:E495)</f>
        <v>390020</v>
      </c>
      <c r="F477" s="298">
        <f>SUM(F478:F495)</f>
        <v>0</v>
      </c>
      <c r="G477" s="298">
        <f>SUM(G478:G495)</f>
        <v>0</v>
      </c>
      <c r="H477" s="298">
        <f t="shared" si="10"/>
        <v>390020</v>
      </c>
    </row>
    <row r="478" spans="1:8" ht="11.25">
      <c r="A478" s="223"/>
      <c r="B478" s="223"/>
      <c r="C478" s="241" t="s">
        <v>277</v>
      </c>
      <c r="D478" s="224" t="s">
        <v>326</v>
      </c>
      <c r="E478" s="278">
        <v>835</v>
      </c>
      <c r="F478" s="278"/>
      <c r="G478" s="278"/>
      <c r="H478" s="278">
        <f t="shared" si="10"/>
        <v>835</v>
      </c>
    </row>
    <row r="479" spans="1:8" ht="11.25">
      <c r="A479" s="223"/>
      <c r="B479" s="223"/>
      <c r="C479" s="241" t="s">
        <v>279</v>
      </c>
      <c r="D479" s="224" t="s">
        <v>327</v>
      </c>
      <c r="E479" s="278">
        <f>280688-22680</f>
        <v>258008</v>
      </c>
      <c r="F479" s="278"/>
      <c r="G479" s="278"/>
      <c r="H479" s="278">
        <f t="shared" si="10"/>
        <v>258008</v>
      </c>
    </row>
    <row r="480" spans="1:8" ht="11.25">
      <c r="A480" s="223"/>
      <c r="B480" s="223"/>
      <c r="C480" s="241" t="s">
        <v>280</v>
      </c>
      <c r="D480" s="224" t="s">
        <v>328</v>
      </c>
      <c r="E480" s="278">
        <v>20161</v>
      </c>
      <c r="F480" s="278"/>
      <c r="G480" s="278"/>
      <c r="H480" s="278">
        <f t="shared" si="10"/>
        <v>20161</v>
      </c>
    </row>
    <row r="481" spans="1:8" ht="11.25">
      <c r="A481" s="223"/>
      <c r="B481" s="223"/>
      <c r="C481" s="241" t="s">
        <v>281</v>
      </c>
      <c r="D481" s="224" t="s">
        <v>329</v>
      </c>
      <c r="E481" s="278">
        <f>52468-3890</f>
        <v>48578</v>
      </c>
      <c r="F481" s="278"/>
      <c r="G481" s="278"/>
      <c r="H481" s="278">
        <f t="shared" si="10"/>
        <v>48578</v>
      </c>
    </row>
    <row r="482" spans="1:8" ht="11.25">
      <c r="A482" s="223"/>
      <c r="B482" s="223"/>
      <c r="C482" s="241" t="s">
        <v>282</v>
      </c>
      <c r="D482" s="224" t="s">
        <v>330</v>
      </c>
      <c r="E482" s="278">
        <f>7370-550</f>
        <v>6820</v>
      </c>
      <c r="F482" s="278"/>
      <c r="G482" s="278"/>
      <c r="H482" s="278">
        <f t="shared" si="10"/>
        <v>6820</v>
      </c>
    </row>
    <row r="483" spans="1:8" ht="11.25">
      <c r="A483" s="223"/>
      <c r="B483" s="223"/>
      <c r="C483" s="241" t="s">
        <v>271</v>
      </c>
      <c r="D483" s="224" t="s">
        <v>333</v>
      </c>
      <c r="E483" s="278">
        <v>10000</v>
      </c>
      <c r="F483" s="278"/>
      <c r="G483" s="278"/>
      <c r="H483" s="278">
        <f t="shared" si="10"/>
        <v>10000</v>
      </c>
    </row>
    <row r="484" spans="1:8" ht="11.25">
      <c r="A484" s="223"/>
      <c r="B484" s="223"/>
      <c r="C484" s="241" t="s">
        <v>334</v>
      </c>
      <c r="D484" s="224" t="s">
        <v>335</v>
      </c>
      <c r="E484" s="278">
        <v>2000</v>
      </c>
      <c r="F484" s="278"/>
      <c r="G484" s="278"/>
      <c r="H484" s="278">
        <f t="shared" si="10"/>
        <v>2000</v>
      </c>
    </row>
    <row r="485" spans="1:8" ht="11.25">
      <c r="A485" s="223"/>
      <c r="B485" s="223"/>
      <c r="C485" s="241" t="s">
        <v>286</v>
      </c>
      <c r="D485" s="224" t="s">
        <v>336</v>
      </c>
      <c r="E485" s="278"/>
      <c r="F485" s="278"/>
      <c r="G485" s="278"/>
      <c r="H485" s="278">
        <f t="shared" si="10"/>
        <v>0</v>
      </c>
    </row>
    <row r="486" spans="1:8" ht="11.25">
      <c r="A486" s="223"/>
      <c r="B486" s="223"/>
      <c r="C486" s="241" t="s">
        <v>287</v>
      </c>
      <c r="D486" s="224" t="s">
        <v>337</v>
      </c>
      <c r="E486" s="278">
        <v>5000</v>
      </c>
      <c r="F486" s="278"/>
      <c r="G486" s="278"/>
      <c r="H486" s="278">
        <f t="shared" si="10"/>
        <v>5000</v>
      </c>
    </row>
    <row r="487" spans="1:8" ht="11.25">
      <c r="A487" s="223"/>
      <c r="B487" s="223"/>
      <c r="C487" s="241" t="s">
        <v>314</v>
      </c>
      <c r="D487" s="224" t="s">
        <v>285</v>
      </c>
      <c r="E487" s="278">
        <v>350</v>
      </c>
      <c r="F487" s="278"/>
      <c r="G487" s="278"/>
      <c r="H487" s="278">
        <f t="shared" si="10"/>
        <v>350</v>
      </c>
    </row>
    <row r="488" spans="1:8" ht="11.25">
      <c r="A488" s="223"/>
      <c r="B488" s="223"/>
      <c r="C488" s="241" t="s">
        <v>272</v>
      </c>
      <c r="D488" s="224" t="s">
        <v>303</v>
      </c>
      <c r="E488" s="278">
        <v>8500</v>
      </c>
      <c r="F488" s="278"/>
      <c r="G488" s="278"/>
      <c r="H488" s="278">
        <f t="shared" si="10"/>
        <v>8500</v>
      </c>
    </row>
    <row r="489" spans="1:8" ht="11.25">
      <c r="A489" s="223"/>
      <c r="B489" s="223"/>
      <c r="C489" s="241" t="s">
        <v>288</v>
      </c>
      <c r="D489" s="224" t="s">
        <v>338</v>
      </c>
      <c r="E489" s="278">
        <v>1800</v>
      </c>
      <c r="F489" s="278"/>
      <c r="G489" s="278"/>
      <c r="H489" s="278">
        <f t="shared" si="10"/>
        <v>1800</v>
      </c>
    </row>
    <row r="490" spans="1:8" ht="22.5">
      <c r="A490" s="223"/>
      <c r="B490" s="223"/>
      <c r="C490" s="241" t="s">
        <v>290</v>
      </c>
      <c r="D490" s="224" t="s">
        <v>340</v>
      </c>
      <c r="E490" s="278">
        <v>2500</v>
      </c>
      <c r="F490" s="278"/>
      <c r="G490" s="278"/>
      <c r="H490" s="278">
        <f t="shared" si="10"/>
        <v>2500</v>
      </c>
    </row>
    <row r="491" spans="1:8" ht="11.25">
      <c r="A491" s="223"/>
      <c r="B491" s="223"/>
      <c r="C491" s="241" t="s">
        <v>291</v>
      </c>
      <c r="D491" s="224" t="s">
        <v>341</v>
      </c>
      <c r="E491" s="278">
        <v>600</v>
      </c>
      <c r="F491" s="278"/>
      <c r="G491" s="278"/>
      <c r="H491" s="278">
        <f t="shared" si="10"/>
        <v>600</v>
      </c>
    </row>
    <row r="492" spans="1:8" ht="11.25">
      <c r="A492" s="223"/>
      <c r="B492" s="223"/>
      <c r="C492" s="241" t="s">
        <v>292</v>
      </c>
      <c r="D492" s="224" t="s">
        <v>342</v>
      </c>
      <c r="E492" s="278">
        <v>1200</v>
      </c>
      <c r="F492" s="278"/>
      <c r="G492" s="278"/>
      <c r="H492" s="278">
        <f t="shared" si="10"/>
        <v>1200</v>
      </c>
    </row>
    <row r="493" spans="1:8" ht="11.25">
      <c r="A493" s="223"/>
      <c r="B493" s="223"/>
      <c r="C493" s="241" t="s">
        <v>293</v>
      </c>
      <c r="D493" s="224" t="s">
        <v>331</v>
      </c>
      <c r="E493" s="278">
        <v>18668</v>
      </c>
      <c r="F493" s="278"/>
      <c r="G493" s="278"/>
      <c r="H493" s="278">
        <f t="shared" si="10"/>
        <v>18668</v>
      </c>
    </row>
    <row r="494" spans="1:8" ht="13.5" customHeight="1">
      <c r="A494" s="223"/>
      <c r="B494" s="223"/>
      <c r="C494" s="241" t="s">
        <v>298</v>
      </c>
      <c r="D494" s="224" t="s">
        <v>343</v>
      </c>
      <c r="E494" s="278">
        <v>1500</v>
      </c>
      <c r="F494" s="278"/>
      <c r="G494" s="278"/>
      <c r="H494" s="278">
        <f t="shared" si="10"/>
        <v>1500</v>
      </c>
    </row>
    <row r="495" spans="1:8" ht="22.5">
      <c r="A495" s="223"/>
      <c r="B495" s="223"/>
      <c r="C495" s="241" t="s">
        <v>299</v>
      </c>
      <c r="D495" s="224" t="s">
        <v>344</v>
      </c>
      <c r="E495" s="278">
        <v>3500</v>
      </c>
      <c r="F495" s="278"/>
      <c r="G495" s="278"/>
      <c r="H495" s="278">
        <f t="shared" si="10"/>
        <v>3500</v>
      </c>
    </row>
    <row r="496" spans="1:8" s="222" customFormat="1" ht="10.5">
      <c r="A496" s="216"/>
      <c r="B496" s="217" t="s">
        <v>138</v>
      </c>
      <c r="C496" s="248"/>
      <c r="D496" s="218" t="s">
        <v>89</v>
      </c>
      <c r="E496" s="298">
        <f>SUM(E497:E513)</f>
        <v>822069</v>
      </c>
      <c r="F496" s="298">
        <f>SUM(F497:F513)</f>
        <v>0</v>
      </c>
      <c r="G496" s="298">
        <f>SUM(G497:G513)</f>
        <v>0</v>
      </c>
      <c r="H496" s="298">
        <f t="shared" si="10"/>
        <v>822069</v>
      </c>
    </row>
    <row r="497" spans="1:8" ht="11.25" customHeight="1">
      <c r="A497" s="223"/>
      <c r="B497" s="223"/>
      <c r="C497" s="249" t="s">
        <v>349</v>
      </c>
      <c r="D497" s="224" t="s">
        <v>417</v>
      </c>
      <c r="E497" s="278">
        <v>136000</v>
      </c>
      <c r="F497" s="278"/>
      <c r="G497" s="278"/>
      <c r="H497" s="278">
        <f t="shared" si="10"/>
        <v>136000</v>
      </c>
    </row>
    <row r="498" spans="1:8" ht="11.25">
      <c r="A498" s="223"/>
      <c r="B498" s="223"/>
      <c r="C498" s="249" t="s">
        <v>277</v>
      </c>
      <c r="D498" s="224" t="s">
        <v>326</v>
      </c>
      <c r="E498" s="278">
        <v>13025</v>
      </c>
      <c r="F498" s="278"/>
      <c r="G498" s="278"/>
      <c r="H498" s="278">
        <f t="shared" si="10"/>
        <v>13025</v>
      </c>
    </row>
    <row r="499" spans="1:8" ht="11.25">
      <c r="A499" s="223"/>
      <c r="B499" s="223"/>
      <c r="C499" s="249" t="s">
        <v>274</v>
      </c>
      <c r="D499" s="224" t="s">
        <v>382</v>
      </c>
      <c r="E499" s="278"/>
      <c r="F499" s="278"/>
      <c r="G499" s="278"/>
      <c r="H499" s="278">
        <f t="shared" si="10"/>
        <v>0</v>
      </c>
    </row>
    <row r="500" spans="1:8" ht="11.25">
      <c r="A500" s="223"/>
      <c r="B500" s="223"/>
      <c r="C500" s="249" t="s">
        <v>279</v>
      </c>
      <c r="D500" s="224" t="s">
        <v>327</v>
      </c>
      <c r="E500" s="278">
        <v>295622</v>
      </c>
      <c r="F500" s="278"/>
      <c r="G500" s="278"/>
      <c r="H500" s="278">
        <f t="shared" si="10"/>
        <v>295622</v>
      </c>
    </row>
    <row r="501" spans="1:8" ht="11.25">
      <c r="A501" s="223"/>
      <c r="B501" s="223"/>
      <c r="C501" s="249" t="s">
        <v>280</v>
      </c>
      <c r="D501" s="224" t="s">
        <v>328</v>
      </c>
      <c r="E501" s="278">
        <v>23732</v>
      </c>
      <c r="F501" s="278"/>
      <c r="G501" s="278"/>
      <c r="H501" s="278">
        <f t="shared" si="10"/>
        <v>23732</v>
      </c>
    </row>
    <row r="502" spans="1:8" ht="11.25">
      <c r="A502" s="223"/>
      <c r="B502" s="223"/>
      <c r="C502" s="249" t="s">
        <v>281</v>
      </c>
      <c r="D502" s="224" t="s">
        <v>329</v>
      </c>
      <c r="E502" s="278">
        <v>48063</v>
      </c>
      <c r="F502" s="278"/>
      <c r="G502" s="278"/>
      <c r="H502" s="278">
        <f t="shared" si="10"/>
        <v>48063</v>
      </c>
    </row>
    <row r="503" spans="1:8" ht="11.25">
      <c r="A503" s="223"/>
      <c r="B503" s="223"/>
      <c r="C503" s="249" t="s">
        <v>282</v>
      </c>
      <c r="D503" s="224" t="s">
        <v>330</v>
      </c>
      <c r="E503" s="278">
        <v>7950</v>
      </c>
      <c r="F503" s="278"/>
      <c r="G503" s="278"/>
      <c r="H503" s="278">
        <f t="shared" si="10"/>
        <v>7950</v>
      </c>
    </row>
    <row r="504" spans="1:8" ht="11.25">
      <c r="A504" s="223"/>
      <c r="B504" s="223"/>
      <c r="C504" s="249" t="s">
        <v>284</v>
      </c>
      <c r="D504" s="224" t="s">
        <v>388</v>
      </c>
      <c r="E504" s="278"/>
      <c r="F504" s="278"/>
      <c r="G504" s="278"/>
      <c r="H504" s="278">
        <f t="shared" si="10"/>
        <v>0</v>
      </c>
    </row>
    <row r="505" spans="1:8" ht="11.25">
      <c r="A505" s="223"/>
      <c r="B505" s="223"/>
      <c r="C505" s="249" t="s">
        <v>271</v>
      </c>
      <c r="D505" s="224" t="s">
        <v>333</v>
      </c>
      <c r="E505" s="278">
        <v>20000</v>
      </c>
      <c r="F505" s="278"/>
      <c r="G505" s="278"/>
      <c r="H505" s="278">
        <f t="shared" si="10"/>
        <v>20000</v>
      </c>
    </row>
    <row r="506" spans="1:8" ht="11.25">
      <c r="A506" s="223"/>
      <c r="B506" s="223"/>
      <c r="C506" s="249" t="s">
        <v>367</v>
      </c>
      <c r="D506" s="224" t="s">
        <v>427</v>
      </c>
      <c r="E506" s="278">
        <v>45430</v>
      </c>
      <c r="F506" s="278"/>
      <c r="G506" s="278"/>
      <c r="H506" s="278">
        <f t="shared" si="10"/>
        <v>45430</v>
      </c>
    </row>
    <row r="507" spans="1:8" ht="11.25">
      <c r="A507" s="223"/>
      <c r="B507" s="223"/>
      <c r="C507" s="249" t="s">
        <v>286</v>
      </c>
      <c r="D507" s="224" t="s">
        <v>336</v>
      </c>
      <c r="E507" s="278">
        <v>147182</v>
      </c>
      <c r="F507" s="278"/>
      <c r="G507" s="278"/>
      <c r="H507" s="278">
        <f t="shared" si="10"/>
        <v>147182</v>
      </c>
    </row>
    <row r="508" spans="1:8" ht="11.25">
      <c r="A508" s="223"/>
      <c r="B508" s="223"/>
      <c r="C508" s="249" t="s">
        <v>287</v>
      </c>
      <c r="D508" s="224" t="s">
        <v>337</v>
      </c>
      <c r="E508" s="278">
        <v>7600</v>
      </c>
      <c r="F508" s="278"/>
      <c r="G508" s="278"/>
      <c r="H508" s="278">
        <f t="shared" si="10"/>
        <v>7600</v>
      </c>
    </row>
    <row r="509" spans="1:8" ht="11.25">
      <c r="A509" s="223"/>
      <c r="B509" s="223"/>
      <c r="C509" s="249" t="s">
        <v>272</v>
      </c>
      <c r="D509" s="224" t="s">
        <v>303</v>
      </c>
      <c r="E509" s="278">
        <v>28863</v>
      </c>
      <c r="F509" s="278"/>
      <c r="G509" s="278"/>
      <c r="H509" s="278">
        <f t="shared" si="10"/>
        <v>28863</v>
      </c>
    </row>
    <row r="510" spans="1:8" ht="22.5">
      <c r="A510" s="223"/>
      <c r="B510" s="223"/>
      <c r="C510" s="241" t="s">
        <v>290</v>
      </c>
      <c r="D510" s="224" t="s">
        <v>340</v>
      </c>
      <c r="E510" s="278">
        <v>2960</v>
      </c>
      <c r="F510" s="278"/>
      <c r="G510" s="278"/>
      <c r="H510" s="278">
        <f t="shared" si="10"/>
        <v>2960</v>
      </c>
    </row>
    <row r="511" spans="1:8" ht="11.25">
      <c r="A511" s="223"/>
      <c r="B511" s="223"/>
      <c r="C511" s="249" t="s">
        <v>291</v>
      </c>
      <c r="D511" s="224" t="s">
        <v>341</v>
      </c>
      <c r="E511" s="278">
        <v>1000</v>
      </c>
      <c r="F511" s="278"/>
      <c r="G511" s="278"/>
      <c r="H511" s="278">
        <f t="shared" si="10"/>
        <v>1000</v>
      </c>
    </row>
    <row r="512" spans="1:8" ht="11.25">
      <c r="A512" s="223"/>
      <c r="B512" s="223"/>
      <c r="C512" s="249" t="s">
        <v>293</v>
      </c>
      <c r="D512" s="224" t="s">
        <v>331</v>
      </c>
      <c r="E512" s="278">
        <v>17142</v>
      </c>
      <c r="F512" s="278"/>
      <c r="G512" s="278"/>
      <c r="H512" s="278">
        <f t="shared" si="10"/>
        <v>17142</v>
      </c>
    </row>
    <row r="513" spans="1:8" ht="11.25">
      <c r="A513" s="223"/>
      <c r="B513" s="223"/>
      <c r="C513" s="242">
        <v>6050</v>
      </c>
      <c r="D513" s="224" t="s">
        <v>393</v>
      </c>
      <c r="E513" s="278">
        <v>27500</v>
      </c>
      <c r="F513" s="278"/>
      <c r="G513" s="278"/>
      <c r="H513" s="278">
        <f t="shared" si="10"/>
        <v>27500</v>
      </c>
    </row>
    <row r="514" spans="1:8" s="222" customFormat="1" ht="21">
      <c r="A514" s="216"/>
      <c r="B514" s="217" t="s">
        <v>139</v>
      </c>
      <c r="C514" s="248"/>
      <c r="D514" s="218" t="s">
        <v>433</v>
      </c>
      <c r="E514" s="298">
        <f>E515</f>
        <v>5000</v>
      </c>
      <c r="F514" s="298">
        <f>F515</f>
        <v>0</v>
      </c>
      <c r="G514" s="298">
        <f>G515</f>
        <v>0</v>
      </c>
      <c r="H514" s="298">
        <f t="shared" si="10"/>
        <v>5000</v>
      </c>
    </row>
    <row r="515" spans="1:8" ht="33.75">
      <c r="A515" s="223"/>
      <c r="B515" s="223"/>
      <c r="C515" s="249" t="s">
        <v>350</v>
      </c>
      <c r="D515" s="224" t="s">
        <v>418</v>
      </c>
      <c r="E515" s="278">
        <v>5000</v>
      </c>
      <c r="F515" s="278"/>
      <c r="G515" s="278"/>
      <c r="H515" s="278">
        <f t="shared" si="10"/>
        <v>5000</v>
      </c>
    </row>
    <row r="516" spans="1:8" s="222" customFormat="1" ht="10.5">
      <c r="A516" s="216"/>
      <c r="B516" s="217" t="s">
        <v>140</v>
      </c>
      <c r="C516" s="248"/>
      <c r="D516" s="218" t="s">
        <v>434</v>
      </c>
      <c r="E516" s="298">
        <f>E517</f>
        <v>5000</v>
      </c>
      <c r="F516" s="298">
        <f>F517</f>
        <v>0</v>
      </c>
      <c r="G516" s="298">
        <f>G517</f>
        <v>0</v>
      </c>
      <c r="H516" s="298">
        <f t="shared" si="10"/>
        <v>5000</v>
      </c>
    </row>
    <row r="517" spans="1:8" ht="33.75">
      <c r="A517" s="223"/>
      <c r="B517" s="223"/>
      <c r="C517" s="249" t="s">
        <v>376</v>
      </c>
      <c r="D517" s="224" t="s">
        <v>377</v>
      </c>
      <c r="E517" s="278">
        <v>5000</v>
      </c>
      <c r="F517" s="278"/>
      <c r="G517" s="278"/>
      <c r="H517" s="278">
        <f t="shared" si="10"/>
        <v>5000</v>
      </c>
    </row>
    <row r="518" spans="1:8" s="222" customFormat="1" ht="10.5">
      <c r="A518" s="216"/>
      <c r="B518" s="272">
        <v>85421</v>
      </c>
      <c r="C518" s="248"/>
      <c r="D518" s="218" t="s">
        <v>233</v>
      </c>
      <c r="E518" s="298">
        <f>SUM(E519:E540)</f>
        <v>322514</v>
      </c>
      <c r="F518" s="298">
        <f>SUM(F519:F540)</f>
        <v>20000</v>
      </c>
      <c r="G518" s="298">
        <f>SUM(G519:G540)</f>
        <v>44920</v>
      </c>
      <c r="H518" s="298">
        <f t="shared" si="10"/>
        <v>297594</v>
      </c>
    </row>
    <row r="519" spans="1:8" ht="11.25">
      <c r="A519" s="223"/>
      <c r="B519" s="223"/>
      <c r="C519" s="249" t="s">
        <v>277</v>
      </c>
      <c r="D519" s="224" t="s">
        <v>326</v>
      </c>
      <c r="E519" s="278"/>
      <c r="F519" s="278"/>
      <c r="G519" s="278"/>
      <c r="H519" s="278">
        <f t="shared" si="10"/>
        <v>0</v>
      </c>
    </row>
    <row r="520" spans="1:8" ht="11.25">
      <c r="A520" s="223"/>
      <c r="B520" s="223"/>
      <c r="C520" s="249" t="s">
        <v>279</v>
      </c>
      <c r="D520" s="224" t="s">
        <v>327</v>
      </c>
      <c r="E520" s="278">
        <v>135000</v>
      </c>
      <c r="F520" s="278"/>
      <c r="G520" s="278">
        <v>21000</v>
      </c>
      <c r="H520" s="278">
        <f t="shared" si="10"/>
        <v>114000</v>
      </c>
    </row>
    <row r="521" spans="1:8" ht="11.25">
      <c r="A521" s="223"/>
      <c r="B521" s="223"/>
      <c r="C521" s="249" t="s">
        <v>281</v>
      </c>
      <c r="D521" s="224" t="s">
        <v>329</v>
      </c>
      <c r="E521" s="278">
        <v>23207</v>
      </c>
      <c r="F521" s="278"/>
      <c r="G521" s="278">
        <v>3400</v>
      </c>
      <c r="H521" s="278">
        <f t="shared" si="10"/>
        <v>19807</v>
      </c>
    </row>
    <row r="522" spans="1:8" ht="11.25">
      <c r="A522" s="223"/>
      <c r="B522" s="223"/>
      <c r="C522" s="249" t="s">
        <v>282</v>
      </c>
      <c r="D522" s="224" t="s">
        <v>330</v>
      </c>
      <c r="E522" s="278">
        <v>3307</v>
      </c>
      <c r="F522" s="278"/>
      <c r="G522" s="278">
        <v>520</v>
      </c>
      <c r="H522" s="278">
        <f t="shared" si="10"/>
        <v>2787</v>
      </c>
    </row>
    <row r="523" spans="1:8" ht="11.25">
      <c r="A523" s="223"/>
      <c r="B523" s="223"/>
      <c r="C523" s="249" t="s">
        <v>284</v>
      </c>
      <c r="D523" s="224" t="s">
        <v>388</v>
      </c>
      <c r="E523" s="278">
        <v>5000</v>
      </c>
      <c r="F523" s="278"/>
      <c r="G523" s="278"/>
      <c r="H523" s="278">
        <f t="shared" si="10"/>
        <v>5000</v>
      </c>
    </row>
    <row r="524" spans="1:8" ht="11.25">
      <c r="A524" s="223"/>
      <c r="B524" s="223"/>
      <c r="C524" s="249" t="s">
        <v>271</v>
      </c>
      <c r="D524" s="224" t="s">
        <v>333</v>
      </c>
      <c r="E524" s="278">
        <v>25000</v>
      </c>
      <c r="F524" s="278">
        <v>15400</v>
      </c>
      <c r="G524" s="278"/>
      <c r="H524" s="278">
        <f aca="true" t="shared" si="11" ref="H524:H550">E524+F524-G524</f>
        <v>40400</v>
      </c>
    </row>
    <row r="525" spans="1:8" ht="11.25">
      <c r="A525" s="223"/>
      <c r="B525" s="223"/>
      <c r="C525" s="249" t="s">
        <v>367</v>
      </c>
      <c r="D525" s="224" t="s">
        <v>427</v>
      </c>
      <c r="E525" s="278">
        <v>40000</v>
      </c>
      <c r="F525" s="278"/>
      <c r="G525" s="278">
        <v>20000</v>
      </c>
      <c r="H525" s="278">
        <f t="shared" si="11"/>
        <v>20000</v>
      </c>
    </row>
    <row r="526" spans="1:8" ht="22.5">
      <c r="A526" s="223"/>
      <c r="B526" s="223"/>
      <c r="C526" s="476">
        <v>4230</v>
      </c>
      <c r="D526" s="224" t="s">
        <v>652</v>
      </c>
      <c r="E526" s="278"/>
      <c r="F526" s="278">
        <v>300</v>
      </c>
      <c r="G526" s="278"/>
      <c r="H526" s="278">
        <f t="shared" si="11"/>
        <v>300</v>
      </c>
    </row>
    <row r="527" spans="1:8" ht="11.25">
      <c r="A527" s="223"/>
      <c r="B527" s="223"/>
      <c r="C527" s="241" t="s">
        <v>334</v>
      </c>
      <c r="D527" s="224" t="s">
        <v>335</v>
      </c>
      <c r="E527" s="278"/>
      <c r="F527" s="278">
        <v>1500</v>
      </c>
      <c r="G527" s="278"/>
      <c r="H527" s="278">
        <f t="shared" si="11"/>
        <v>1500</v>
      </c>
    </row>
    <row r="528" spans="1:8" ht="11.25">
      <c r="A528" s="223"/>
      <c r="B528" s="223"/>
      <c r="C528" s="249" t="s">
        <v>286</v>
      </c>
      <c r="D528" s="224" t="s">
        <v>336</v>
      </c>
      <c r="E528" s="278"/>
      <c r="F528" s="278"/>
      <c r="G528" s="278"/>
      <c r="H528" s="278">
        <f t="shared" si="11"/>
        <v>0</v>
      </c>
    </row>
    <row r="529" spans="1:8" ht="11.25">
      <c r="A529" s="223"/>
      <c r="B529" s="223"/>
      <c r="C529" s="249" t="s">
        <v>287</v>
      </c>
      <c r="D529" s="224" t="s">
        <v>337</v>
      </c>
      <c r="E529" s="278">
        <v>50000</v>
      </c>
      <c r="F529" s="278"/>
      <c r="G529" s="278"/>
      <c r="H529" s="278">
        <f t="shared" si="11"/>
        <v>50000</v>
      </c>
    </row>
    <row r="530" spans="1:8" ht="11.25">
      <c r="A530" s="223"/>
      <c r="B530" s="223"/>
      <c r="C530" s="241" t="s">
        <v>314</v>
      </c>
      <c r="D530" s="224" t="s">
        <v>285</v>
      </c>
      <c r="E530" s="278"/>
      <c r="F530" s="278">
        <v>1200</v>
      </c>
      <c r="G530" s="278"/>
      <c r="H530" s="278">
        <f t="shared" si="11"/>
        <v>1200</v>
      </c>
    </row>
    <row r="531" spans="1:8" ht="11.25">
      <c r="A531" s="223"/>
      <c r="B531" s="223"/>
      <c r="C531" s="249" t="s">
        <v>272</v>
      </c>
      <c r="D531" s="224" t="s">
        <v>303</v>
      </c>
      <c r="E531" s="278">
        <v>15000</v>
      </c>
      <c r="F531" s="278"/>
      <c r="G531" s="278"/>
      <c r="H531" s="278">
        <f t="shared" si="11"/>
        <v>15000</v>
      </c>
    </row>
    <row r="532" spans="1:8" ht="11.25">
      <c r="A532" s="223"/>
      <c r="B532" s="223"/>
      <c r="C532" s="241" t="s">
        <v>288</v>
      </c>
      <c r="D532" s="224" t="s">
        <v>338</v>
      </c>
      <c r="E532" s="278"/>
      <c r="F532" s="278">
        <v>1000</v>
      </c>
      <c r="G532" s="278"/>
      <c r="H532" s="278">
        <f t="shared" si="11"/>
        <v>1000</v>
      </c>
    </row>
    <row r="533" spans="1:8" ht="22.5">
      <c r="A533" s="223"/>
      <c r="B533" s="223"/>
      <c r="C533" s="241" t="s">
        <v>289</v>
      </c>
      <c r="D533" s="224" t="s">
        <v>339</v>
      </c>
      <c r="E533" s="278"/>
      <c r="F533" s="278">
        <v>600</v>
      </c>
      <c r="G533" s="278"/>
      <c r="H533" s="278">
        <f t="shared" si="11"/>
        <v>600</v>
      </c>
    </row>
    <row r="534" spans="1:8" ht="22.5">
      <c r="A534" s="223"/>
      <c r="B534" s="223"/>
      <c r="C534" s="241" t="s">
        <v>290</v>
      </c>
      <c r="D534" s="224" t="s">
        <v>340</v>
      </c>
      <c r="E534" s="278">
        <v>1000</v>
      </c>
      <c r="F534" s="278"/>
      <c r="G534" s="278"/>
      <c r="H534" s="278">
        <f t="shared" si="11"/>
        <v>1000</v>
      </c>
    </row>
    <row r="535" spans="1:8" ht="11.25">
      <c r="A535" s="223"/>
      <c r="B535" s="223"/>
      <c r="C535" s="249" t="s">
        <v>291</v>
      </c>
      <c r="D535" s="224" t="s">
        <v>341</v>
      </c>
      <c r="E535" s="278">
        <v>1000</v>
      </c>
      <c r="F535" s="278"/>
      <c r="G535" s="278"/>
      <c r="H535" s="278">
        <f t="shared" si="11"/>
        <v>1000</v>
      </c>
    </row>
    <row r="536" spans="1:8" ht="11.25">
      <c r="A536" s="223"/>
      <c r="B536" s="223"/>
      <c r="C536" s="249" t="s">
        <v>293</v>
      </c>
      <c r="D536" s="224" t="s">
        <v>331</v>
      </c>
      <c r="E536" s="278">
        <v>15000</v>
      </c>
      <c r="F536" s="278"/>
      <c r="G536" s="278"/>
      <c r="H536" s="278">
        <f t="shared" si="11"/>
        <v>15000</v>
      </c>
    </row>
    <row r="537" spans="1:8" ht="22.5">
      <c r="A537" s="223"/>
      <c r="B537" s="223"/>
      <c r="C537" s="258">
        <v>4700</v>
      </c>
      <c r="D537" s="224" t="s">
        <v>313</v>
      </c>
      <c r="E537" s="278">
        <v>500</v>
      </c>
      <c r="F537" s="278"/>
      <c r="G537" s="278"/>
      <c r="H537" s="278">
        <f t="shared" si="11"/>
        <v>500</v>
      </c>
    </row>
    <row r="538" spans="1:8" ht="22.5">
      <c r="A538" s="223"/>
      <c r="B538" s="223"/>
      <c r="C538" s="241" t="s">
        <v>298</v>
      </c>
      <c r="D538" s="224" t="s">
        <v>343</v>
      </c>
      <c r="E538" s="278">
        <v>1000</v>
      </c>
      <c r="F538" s="278"/>
      <c r="G538" s="278"/>
      <c r="H538" s="278">
        <f t="shared" si="11"/>
        <v>1000</v>
      </c>
    </row>
    <row r="539" spans="1:8" ht="22.5">
      <c r="A539" s="223"/>
      <c r="B539" s="223"/>
      <c r="C539" s="241" t="s">
        <v>299</v>
      </c>
      <c r="D539" s="224" t="s">
        <v>344</v>
      </c>
      <c r="E539" s="278">
        <v>7500</v>
      </c>
      <c r="F539" s="278"/>
      <c r="G539" s="278"/>
      <c r="H539" s="278">
        <f t="shared" si="11"/>
        <v>7500</v>
      </c>
    </row>
    <row r="540" spans="1:8" ht="11.25">
      <c r="A540" s="223"/>
      <c r="B540" s="223"/>
      <c r="C540" s="223" t="s">
        <v>300</v>
      </c>
      <c r="D540" s="224" t="s">
        <v>393</v>
      </c>
      <c r="E540" s="278"/>
      <c r="F540" s="278"/>
      <c r="G540" s="278"/>
      <c r="H540" s="278">
        <f t="shared" si="11"/>
        <v>0</v>
      </c>
    </row>
    <row r="541" spans="1:8" s="232" customFormat="1" ht="12.75">
      <c r="A541" s="214">
        <v>921</v>
      </c>
      <c r="B541" s="214"/>
      <c r="C541" s="214"/>
      <c r="D541" s="215" t="s">
        <v>435</v>
      </c>
      <c r="E541" s="297">
        <f>E542+E545</f>
        <v>42000</v>
      </c>
      <c r="F541" s="297">
        <f>F542+F545</f>
        <v>0</v>
      </c>
      <c r="G541" s="297">
        <f>G542+G545</f>
        <v>0</v>
      </c>
      <c r="H541" s="297">
        <f t="shared" si="11"/>
        <v>42000</v>
      </c>
    </row>
    <row r="542" spans="1:8" s="222" customFormat="1" ht="12.75" customHeight="1">
      <c r="A542" s="216"/>
      <c r="B542" s="217" t="s">
        <v>141</v>
      </c>
      <c r="C542" s="217"/>
      <c r="D542" s="218" t="s">
        <v>436</v>
      </c>
      <c r="E542" s="298">
        <f>SUM(E543:E544)</f>
        <v>25000</v>
      </c>
      <c r="F542" s="298">
        <f>SUM(F543:F544)</f>
        <v>0</v>
      </c>
      <c r="G542" s="298">
        <f>SUM(G543:G544)</f>
        <v>0</v>
      </c>
      <c r="H542" s="298">
        <f t="shared" si="11"/>
        <v>25000</v>
      </c>
    </row>
    <row r="543" spans="1:8" ht="11.25">
      <c r="A543" s="223"/>
      <c r="B543" s="223"/>
      <c r="C543" s="223" t="s">
        <v>271</v>
      </c>
      <c r="D543" s="224" t="s">
        <v>333</v>
      </c>
      <c r="E543" s="278">
        <v>10000</v>
      </c>
      <c r="F543" s="278"/>
      <c r="G543" s="278"/>
      <c r="H543" s="278">
        <f t="shared" si="11"/>
        <v>10000</v>
      </c>
    </row>
    <row r="544" spans="1:8" ht="11.25">
      <c r="A544" s="223"/>
      <c r="B544" s="223"/>
      <c r="C544" s="223" t="s">
        <v>272</v>
      </c>
      <c r="D544" s="224" t="s">
        <v>303</v>
      </c>
      <c r="E544" s="278">
        <v>15000</v>
      </c>
      <c r="F544" s="278"/>
      <c r="G544" s="278"/>
      <c r="H544" s="278">
        <f t="shared" si="11"/>
        <v>15000</v>
      </c>
    </row>
    <row r="545" spans="1:8" s="222" customFormat="1" ht="10.5">
      <c r="A545" s="216"/>
      <c r="B545" s="217" t="s">
        <v>142</v>
      </c>
      <c r="C545" s="217"/>
      <c r="D545" s="218" t="s">
        <v>437</v>
      </c>
      <c r="E545" s="298">
        <f>E546</f>
        <v>17000</v>
      </c>
      <c r="F545" s="298">
        <f>F546</f>
        <v>0</v>
      </c>
      <c r="G545" s="298">
        <f>G546</f>
        <v>0</v>
      </c>
      <c r="H545" s="298">
        <f t="shared" si="11"/>
        <v>17000</v>
      </c>
    </row>
    <row r="546" spans="1:8" ht="23.25" customHeight="1">
      <c r="A546" s="233"/>
      <c r="B546" s="233"/>
      <c r="C546" s="233" t="s">
        <v>376</v>
      </c>
      <c r="D546" s="234" t="s">
        <v>377</v>
      </c>
      <c r="E546" s="279">
        <v>17000</v>
      </c>
      <c r="F546" s="279"/>
      <c r="G546" s="279"/>
      <c r="H546" s="279">
        <f t="shared" si="11"/>
        <v>17000</v>
      </c>
    </row>
    <row r="547" spans="1:8" s="232" customFormat="1" ht="12.75">
      <c r="A547" s="214">
        <v>926</v>
      </c>
      <c r="B547" s="214"/>
      <c r="C547" s="214"/>
      <c r="D547" s="215" t="s">
        <v>438</v>
      </c>
      <c r="E547" s="297">
        <f>E548</f>
        <v>48000</v>
      </c>
      <c r="F547" s="297">
        <f>F548</f>
        <v>0</v>
      </c>
      <c r="G547" s="297">
        <f>G548</f>
        <v>0</v>
      </c>
      <c r="H547" s="297">
        <f t="shared" si="11"/>
        <v>48000</v>
      </c>
    </row>
    <row r="548" spans="1:8" s="222" customFormat="1" ht="10.5">
      <c r="A548" s="216"/>
      <c r="B548" s="217" t="s">
        <v>143</v>
      </c>
      <c r="C548" s="217"/>
      <c r="D548" s="218" t="s">
        <v>72</v>
      </c>
      <c r="E548" s="298">
        <f>SUM(E549:E550)</f>
        <v>48000</v>
      </c>
      <c r="F548" s="298">
        <f>SUM(F549:F550)</f>
        <v>0</v>
      </c>
      <c r="G548" s="298">
        <f>SUM(G549:G550)</f>
        <v>0</v>
      </c>
      <c r="H548" s="298">
        <f t="shared" si="11"/>
        <v>48000</v>
      </c>
    </row>
    <row r="549" spans="1:8" ht="11.25">
      <c r="A549" s="223"/>
      <c r="B549" s="223"/>
      <c r="C549" s="223" t="s">
        <v>271</v>
      </c>
      <c r="D549" s="224" t="s">
        <v>333</v>
      </c>
      <c r="E549" s="278">
        <v>18000</v>
      </c>
      <c r="F549" s="278"/>
      <c r="G549" s="278"/>
      <c r="H549" s="278">
        <f t="shared" si="11"/>
        <v>18000</v>
      </c>
    </row>
    <row r="550" spans="1:8" ht="11.25">
      <c r="A550" s="233"/>
      <c r="B550" s="233"/>
      <c r="C550" s="233" t="s">
        <v>272</v>
      </c>
      <c r="D550" s="234" t="s">
        <v>303</v>
      </c>
      <c r="E550" s="279">
        <v>30000</v>
      </c>
      <c r="F550" s="279"/>
      <c r="G550" s="279"/>
      <c r="H550" s="279">
        <f t="shared" si="11"/>
        <v>30000</v>
      </c>
    </row>
    <row r="551" spans="1:8" s="275" customFormat="1" ht="12.75">
      <c r="A551" s="273"/>
      <c r="B551" s="274"/>
      <c r="C551" s="274"/>
      <c r="D551" s="277" t="s">
        <v>378</v>
      </c>
      <c r="E551" s="308">
        <f>E547+E541+E425+E359+E287+E266+E262+E185+E182+E179+E142+E78+E57+E53+E21+E14+E9</f>
        <v>42604490</v>
      </c>
      <c r="F551" s="308">
        <f>F547+F541+F425+F359+F287+F266+F262+F185+F182+F179+F142+F78+F57+F53+F21+F14+F9</f>
        <v>131920</v>
      </c>
      <c r="G551" s="308">
        <f>G547+G541+G425+G359+G287+G266+G262+G185+G182+G179+G142+G78+G57+G53+G21+G14+G9</f>
        <v>44920</v>
      </c>
      <c r="H551" s="308">
        <f>H547+H541+H425+H359+H287+H266+H262+H185+H182+H179+H142+H78+H57+H53+H21+H14+H9</f>
        <v>42691490</v>
      </c>
    </row>
    <row r="554" spans="4:8" ht="11.25" customHeight="1" hidden="1">
      <c r="D554" s="207" t="s">
        <v>439</v>
      </c>
      <c r="E554" s="296" t="s">
        <v>440</v>
      </c>
      <c r="F554" s="296" t="s">
        <v>440</v>
      </c>
      <c r="G554" s="296" t="s">
        <v>440</v>
      </c>
      <c r="H554" s="296" t="s">
        <v>440</v>
      </c>
    </row>
    <row r="555" spans="5:8" ht="11.25" customHeight="1" hidden="1">
      <c r="E555" s="296" t="s">
        <v>441</v>
      </c>
      <c r="F555" s="296" t="s">
        <v>441</v>
      </c>
      <c r="G555" s="296" t="s">
        <v>441</v>
      </c>
      <c r="H555" s="296" t="s">
        <v>441</v>
      </c>
    </row>
    <row r="556" spans="5:8" ht="11.25" customHeight="1" hidden="1">
      <c r="E556" s="296" t="s">
        <v>442</v>
      </c>
      <c r="F556" s="296" t="s">
        <v>442</v>
      </c>
      <c r="G556" s="296" t="s">
        <v>442</v>
      </c>
      <c r="H556" s="296" t="s">
        <v>442</v>
      </c>
    </row>
    <row r="557" ht="11.25" customHeight="1" hidden="1">
      <c r="D557" s="207" t="s">
        <v>379</v>
      </c>
    </row>
    <row r="558" ht="11.25" hidden="1"/>
  </sheetData>
  <mergeCells count="1">
    <mergeCell ref="A6:H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F2" sqref="F2"/>
    </sheetView>
  </sheetViews>
  <sheetFormatPr defaultColWidth="9.140625" defaultRowHeight="12.75"/>
  <cols>
    <col min="1" max="1" width="5.57421875" style="342" bestFit="1" customWidth="1"/>
    <col min="2" max="2" width="8.8515625" style="342" bestFit="1" customWidth="1"/>
    <col min="3" max="3" width="5.8515625" style="342" customWidth="1"/>
    <col min="4" max="4" width="34.8515625" style="331" customWidth="1"/>
    <col min="5" max="6" width="16.140625" style="344" customWidth="1"/>
    <col min="7" max="16384" width="9.140625" style="331" customWidth="1"/>
  </cols>
  <sheetData>
    <row r="1" spans="3:6" ht="12.75" customHeight="1">
      <c r="C1" s="343"/>
      <c r="D1" s="332"/>
      <c r="F1" s="345" t="s">
        <v>175</v>
      </c>
    </row>
    <row r="2" spans="3:6" ht="12.75" customHeight="1">
      <c r="C2" s="343"/>
      <c r="D2" s="332"/>
      <c r="F2" s="317" t="s">
        <v>657</v>
      </c>
    </row>
    <row r="3" spans="3:6" ht="12.75" customHeight="1">
      <c r="C3" s="343"/>
      <c r="D3" s="332"/>
      <c r="F3" s="317" t="s">
        <v>159</v>
      </c>
    </row>
    <row r="4" spans="3:6" ht="12.75" customHeight="1">
      <c r="C4" s="343"/>
      <c r="D4" s="332"/>
      <c r="F4" s="317" t="s">
        <v>649</v>
      </c>
    </row>
    <row r="6" spans="1:6" ht="48.75" customHeight="1">
      <c r="A6" s="496" t="s">
        <v>483</v>
      </c>
      <c r="B6" s="496"/>
      <c r="C6" s="496"/>
      <c r="D6" s="496"/>
      <c r="E6" s="496"/>
      <c r="F6" s="496"/>
    </row>
    <row r="8" spans="1:6" ht="19.5" customHeight="1">
      <c r="A8" s="481" t="s">
        <v>162</v>
      </c>
      <c r="B8" s="481"/>
      <c r="C8" s="481"/>
      <c r="D8" s="481" t="s">
        <v>4</v>
      </c>
      <c r="E8" s="482" t="s">
        <v>484</v>
      </c>
      <c r="F8" s="482" t="s">
        <v>485</v>
      </c>
    </row>
    <row r="9" spans="1:6" ht="72.75" customHeight="1">
      <c r="A9" s="346" t="s">
        <v>1</v>
      </c>
      <c r="B9" s="346" t="s">
        <v>2</v>
      </c>
      <c r="C9" s="346" t="s">
        <v>3</v>
      </c>
      <c r="D9" s="481"/>
      <c r="E9" s="482"/>
      <c r="F9" s="482"/>
    </row>
    <row r="10" spans="1:6" ht="9" customHeight="1">
      <c r="A10" s="347">
        <v>1</v>
      </c>
      <c r="B10" s="347">
        <v>2</v>
      </c>
      <c r="C10" s="347">
        <v>3</v>
      </c>
      <c r="D10" s="348">
        <v>4</v>
      </c>
      <c r="E10" s="349">
        <v>5</v>
      </c>
      <c r="F10" s="349">
        <v>6</v>
      </c>
    </row>
    <row r="11" spans="1:6" s="360" customFormat="1" ht="53.25" customHeight="1">
      <c r="A11" s="361" t="s">
        <v>5</v>
      </c>
      <c r="B11" s="361" t="s">
        <v>7</v>
      </c>
      <c r="C11" s="361">
        <v>2110</v>
      </c>
      <c r="D11" s="362" t="s">
        <v>9</v>
      </c>
      <c r="E11" s="363">
        <v>25000</v>
      </c>
      <c r="F11" s="363">
        <v>25000</v>
      </c>
    </row>
    <row r="12" spans="1:6" s="360" customFormat="1" ht="53.25" customHeight="1">
      <c r="A12" s="364">
        <v>700</v>
      </c>
      <c r="B12" s="364">
        <v>70005</v>
      </c>
      <c r="C12" s="364">
        <v>2110</v>
      </c>
      <c r="D12" s="365" t="s">
        <v>9</v>
      </c>
      <c r="E12" s="366">
        <v>15000</v>
      </c>
      <c r="F12" s="366">
        <v>15000</v>
      </c>
    </row>
    <row r="13" spans="1:6" s="360" customFormat="1" ht="53.25" customHeight="1">
      <c r="A13" s="364">
        <v>710</v>
      </c>
      <c r="B13" s="364">
        <v>71013</v>
      </c>
      <c r="C13" s="364">
        <v>2110</v>
      </c>
      <c r="D13" s="365" t="s">
        <v>9</v>
      </c>
      <c r="E13" s="366">
        <v>124000</v>
      </c>
      <c r="F13" s="366">
        <v>124000</v>
      </c>
    </row>
    <row r="14" spans="1:6" s="360" customFormat="1" ht="53.25" customHeight="1">
      <c r="A14" s="364">
        <v>710</v>
      </c>
      <c r="B14" s="364">
        <v>71014</v>
      </c>
      <c r="C14" s="364">
        <v>2110</v>
      </c>
      <c r="D14" s="365" t="s">
        <v>9</v>
      </c>
      <c r="E14" s="366">
        <v>2000</v>
      </c>
      <c r="F14" s="366">
        <v>2000</v>
      </c>
    </row>
    <row r="15" spans="1:6" s="360" customFormat="1" ht="53.25" customHeight="1">
      <c r="A15" s="364">
        <v>710</v>
      </c>
      <c r="B15" s="364">
        <v>71015</v>
      </c>
      <c r="C15" s="364">
        <v>2110</v>
      </c>
      <c r="D15" s="365" t="s">
        <v>9</v>
      </c>
      <c r="E15" s="366">
        <v>341000</v>
      </c>
      <c r="F15" s="366">
        <v>341000</v>
      </c>
    </row>
    <row r="16" spans="1:6" s="360" customFormat="1" ht="53.25" customHeight="1">
      <c r="A16" s="364">
        <v>750</v>
      </c>
      <c r="B16" s="364">
        <v>75011</v>
      </c>
      <c r="C16" s="364">
        <v>2110</v>
      </c>
      <c r="D16" s="365" t="s">
        <v>9</v>
      </c>
      <c r="E16" s="366">
        <v>156200</v>
      </c>
      <c r="F16" s="366">
        <v>156200</v>
      </c>
    </row>
    <row r="17" spans="1:6" s="360" customFormat="1" ht="53.25" customHeight="1">
      <c r="A17" s="364">
        <v>750</v>
      </c>
      <c r="B17" s="364">
        <v>75045</v>
      </c>
      <c r="C17" s="364">
        <v>2110</v>
      </c>
      <c r="D17" s="365" t="s">
        <v>9</v>
      </c>
      <c r="E17" s="366">
        <v>38000</v>
      </c>
      <c r="F17" s="366">
        <v>38000</v>
      </c>
    </row>
    <row r="18" spans="1:6" s="360" customFormat="1" ht="53.25" customHeight="1">
      <c r="A18" s="364">
        <v>754</v>
      </c>
      <c r="B18" s="364">
        <v>75411</v>
      </c>
      <c r="C18" s="364">
        <v>2110</v>
      </c>
      <c r="D18" s="365" t="s">
        <v>9</v>
      </c>
      <c r="E18" s="366">
        <v>2677000</v>
      </c>
      <c r="F18" s="366">
        <v>2677000</v>
      </c>
    </row>
    <row r="19" spans="1:6" s="360" customFormat="1" ht="66" customHeight="1">
      <c r="A19" s="364">
        <v>754</v>
      </c>
      <c r="B19" s="364">
        <v>75411</v>
      </c>
      <c r="C19" s="364">
        <v>6410</v>
      </c>
      <c r="D19" s="365" t="s">
        <v>35</v>
      </c>
      <c r="E19" s="366">
        <v>40000</v>
      </c>
      <c r="F19" s="366">
        <v>40000</v>
      </c>
    </row>
    <row r="20" spans="1:6" s="360" customFormat="1" ht="53.25" customHeight="1">
      <c r="A20" s="364">
        <v>851</v>
      </c>
      <c r="B20" s="364">
        <v>85156</v>
      </c>
      <c r="C20" s="364">
        <v>2110</v>
      </c>
      <c r="D20" s="365" t="s">
        <v>9</v>
      </c>
      <c r="E20" s="366">
        <v>985374</v>
      </c>
      <c r="F20" s="366">
        <v>985374</v>
      </c>
    </row>
    <row r="21" spans="1:6" s="360" customFormat="1" ht="53.25" customHeight="1">
      <c r="A21" s="367">
        <v>853</v>
      </c>
      <c r="B21" s="367">
        <v>85321</v>
      </c>
      <c r="C21" s="367">
        <v>2110</v>
      </c>
      <c r="D21" s="368" t="s">
        <v>9</v>
      </c>
      <c r="E21" s="369">
        <v>139400</v>
      </c>
      <c r="F21" s="369">
        <v>139400</v>
      </c>
    </row>
    <row r="22" spans="1:6" s="372" customFormat="1" ht="19.5" customHeight="1">
      <c r="A22" s="483" t="s">
        <v>169</v>
      </c>
      <c r="B22" s="484"/>
      <c r="C22" s="484"/>
      <c r="D22" s="480"/>
      <c r="E22" s="359">
        <f>SUM(E11:E21)</f>
        <v>4542974</v>
      </c>
      <c r="F22" s="371">
        <f>SUM(F11:F21)</f>
        <v>4542974</v>
      </c>
    </row>
    <row r="24" spans="1:6" ht="28.5" customHeight="1">
      <c r="A24" s="496" t="s">
        <v>486</v>
      </c>
      <c r="B24" s="496"/>
      <c r="C24" s="496"/>
      <c r="D24" s="496"/>
      <c r="E24" s="496"/>
      <c r="F24" s="496"/>
    </row>
    <row r="26" spans="1:6" ht="12.75" customHeight="1">
      <c r="A26" s="481" t="s">
        <v>162</v>
      </c>
      <c r="B26" s="481"/>
      <c r="C26" s="481"/>
      <c r="D26" s="481" t="s">
        <v>4</v>
      </c>
      <c r="E26" s="482" t="s">
        <v>487</v>
      </c>
      <c r="F26" s="482" t="s">
        <v>488</v>
      </c>
    </row>
    <row r="27" spans="1:6" ht="33.75" customHeight="1">
      <c r="A27" s="346" t="s">
        <v>1</v>
      </c>
      <c r="B27" s="346" t="s">
        <v>2</v>
      </c>
      <c r="C27" s="346" t="s">
        <v>3</v>
      </c>
      <c r="D27" s="481"/>
      <c r="E27" s="482"/>
      <c r="F27" s="482"/>
    </row>
    <row r="28" spans="1:6" ht="12.75">
      <c r="A28" s="347">
        <v>1</v>
      </c>
      <c r="B28" s="347">
        <v>2</v>
      </c>
      <c r="C28" s="347">
        <v>3</v>
      </c>
      <c r="D28" s="348">
        <v>4</v>
      </c>
      <c r="E28" s="349">
        <v>5</v>
      </c>
      <c r="F28" s="349">
        <v>6</v>
      </c>
    </row>
    <row r="29" spans="1:6" ht="54" customHeight="1">
      <c r="A29" s="373">
        <v>750</v>
      </c>
      <c r="B29" s="373">
        <v>75045</v>
      </c>
      <c r="C29" s="374">
        <v>2120</v>
      </c>
      <c r="D29" s="375" t="s">
        <v>10</v>
      </c>
      <c r="E29" s="370">
        <v>7000</v>
      </c>
      <c r="F29" s="370">
        <v>7000</v>
      </c>
    </row>
    <row r="30" spans="1:6" s="372" customFormat="1" ht="15.75">
      <c r="A30" s="495" t="s">
        <v>169</v>
      </c>
      <c r="B30" s="495"/>
      <c r="C30" s="495"/>
      <c r="D30" s="495"/>
      <c r="E30" s="359">
        <f>SUM(E29)</f>
        <v>7000</v>
      </c>
      <c r="F30" s="359">
        <f>SUM(F29)</f>
        <v>7000</v>
      </c>
    </row>
    <row r="32" spans="1:6" ht="31.5" customHeight="1">
      <c r="A32" s="496" t="s">
        <v>489</v>
      </c>
      <c r="B32" s="496"/>
      <c r="C32" s="496"/>
      <c r="D32" s="496"/>
      <c r="E32" s="496"/>
      <c r="F32" s="496"/>
    </row>
    <row r="34" spans="1:5" ht="15.75">
      <c r="A34" s="481" t="s">
        <v>162</v>
      </c>
      <c r="B34" s="481"/>
      <c r="C34" s="481"/>
      <c r="D34" s="481" t="s">
        <v>4</v>
      </c>
      <c r="E34" s="482" t="s">
        <v>192</v>
      </c>
    </row>
    <row r="35" spans="1:5" ht="15.75">
      <c r="A35" s="346" t="s">
        <v>1</v>
      </c>
      <c r="B35" s="346" t="s">
        <v>2</v>
      </c>
      <c r="C35" s="346" t="s">
        <v>3</v>
      </c>
      <c r="D35" s="481"/>
      <c r="E35" s="482"/>
    </row>
    <row r="36" spans="1:5" ht="12.75">
      <c r="A36" s="347">
        <v>1</v>
      </c>
      <c r="B36" s="347">
        <v>2</v>
      </c>
      <c r="C36" s="347">
        <v>3</v>
      </c>
      <c r="D36" s="348">
        <v>4</v>
      </c>
      <c r="E36" s="349">
        <v>5</v>
      </c>
    </row>
    <row r="37" spans="1:5" ht="19.5" customHeight="1">
      <c r="A37" s="350" t="s">
        <v>5</v>
      </c>
      <c r="B37" s="350" t="s">
        <v>543</v>
      </c>
      <c r="C37" s="350" t="s">
        <v>544</v>
      </c>
      <c r="D37" s="351" t="s">
        <v>545</v>
      </c>
      <c r="E37" s="352">
        <v>6000</v>
      </c>
    </row>
    <row r="38" spans="1:5" ht="12.75">
      <c r="A38" s="353" t="s">
        <v>546</v>
      </c>
      <c r="B38" s="353" t="s">
        <v>97</v>
      </c>
      <c r="C38" s="353" t="s">
        <v>544</v>
      </c>
      <c r="D38" s="354" t="s">
        <v>26</v>
      </c>
      <c r="E38" s="355">
        <v>368000</v>
      </c>
    </row>
    <row r="39" spans="1:5" ht="12.75">
      <c r="A39" s="356"/>
      <c r="B39" s="357"/>
      <c r="C39" s="357"/>
      <c r="D39" s="358" t="s">
        <v>169</v>
      </c>
      <c r="E39" s="359">
        <f>SUM(E37:E38)</f>
        <v>374000</v>
      </c>
    </row>
  </sheetData>
  <mergeCells count="16">
    <mergeCell ref="A6:F6"/>
    <mergeCell ref="A8:C8"/>
    <mergeCell ref="D8:D9"/>
    <mergeCell ref="E8:E9"/>
    <mergeCell ref="F8:F9"/>
    <mergeCell ref="A22:D22"/>
    <mergeCell ref="A24:F24"/>
    <mergeCell ref="A26:C26"/>
    <mergeCell ref="D26:D27"/>
    <mergeCell ref="E26:E27"/>
    <mergeCell ref="F26:F27"/>
    <mergeCell ref="A30:D30"/>
    <mergeCell ref="A32:F32"/>
    <mergeCell ref="A34:C34"/>
    <mergeCell ref="D34:D35"/>
    <mergeCell ref="E34:E3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D3" sqref="D3"/>
    </sheetView>
  </sheetViews>
  <sheetFormatPr defaultColWidth="9.140625" defaultRowHeight="12.75"/>
  <cols>
    <col min="1" max="1" width="6.00390625" style="103" customWidth="1"/>
    <col min="2" max="2" width="8.7109375" style="103" customWidth="1"/>
    <col min="3" max="3" width="6.00390625" style="103" customWidth="1"/>
    <col min="4" max="4" width="45.57421875" style="103" customWidth="1"/>
    <col min="5" max="6" width="13.8515625" style="103" customWidth="1"/>
    <col min="7" max="7" width="10.140625" style="103" bestFit="1" customWidth="1"/>
    <col min="8" max="16384" width="9.140625" style="103" customWidth="1"/>
  </cols>
  <sheetData>
    <row r="1" spans="1:6" s="11" customFormat="1" ht="12.75">
      <c r="A1" s="16"/>
      <c r="B1" s="16"/>
      <c r="C1" s="17"/>
      <c r="D1" s="17"/>
      <c r="E1" s="18"/>
      <c r="F1" s="345" t="s">
        <v>175</v>
      </c>
    </row>
    <row r="2" spans="1:7" s="11" customFormat="1" ht="12.75">
      <c r="A2" s="16"/>
      <c r="B2" s="16"/>
      <c r="C2" s="19"/>
      <c r="D2" s="17"/>
      <c r="E2" s="156"/>
      <c r="F2" s="317" t="s">
        <v>657</v>
      </c>
      <c r="G2" s="156"/>
    </row>
    <row r="3" spans="1:7" s="11" customFormat="1" ht="12.75">
      <c r="A3" s="16"/>
      <c r="B3" s="16"/>
      <c r="C3" s="19"/>
      <c r="D3" s="17"/>
      <c r="E3" s="156"/>
      <c r="F3" s="317" t="s">
        <v>159</v>
      </c>
      <c r="G3" s="156"/>
    </row>
    <row r="4" spans="1:7" s="11" customFormat="1" ht="12.75">
      <c r="A4" s="16"/>
      <c r="B4" s="16"/>
      <c r="C4" s="19"/>
      <c r="D4" s="17"/>
      <c r="E4" s="156"/>
      <c r="F4" s="317" t="s">
        <v>649</v>
      </c>
      <c r="G4" s="156"/>
    </row>
    <row r="5" spans="1:6" ht="6" customHeight="1">
      <c r="A5" s="477"/>
      <c r="B5" s="477"/>
      <c r="C5" s="477"/>
      <c r="D5" s="477"/>
      <c r="E5" s="477"/>
      <c r="F5" s="477"/>
    </row>
    <row r="6" spans="1:6" ht="26.25" customHeight="1">
      <c r="A6" s="498" t="s">
        <v>585</v>
      </c>
      <c r="B6" s="498"/>
      <c r="C6" s="498"/>
      <c r="D6" s="498"/>
      <c r="E6" s="498"/>
      <c r="F6" s="498"/>
    </row>
    <row r="7" spans="1:6" ht="20.25" customHeight="1">
      <c r="A7" s="499" t="s">
        <v>161</v>
      </c>
      <c r="B7" s="499"/>
      <c r="C7" s="499"/>
      <c r="D7" s="499"/>
      <c r="E7" s="499"/>
      <c r="F7" s="499"/>
    </row>
    <row r="8" spans="1:6" ht="23.25" customHeight="1">
      <c r="A8" s="500" t="s">
        <v>162</v>
      </c>
      <c r="B8" s="501"/>
      <c r="C8" s="502"/>
      <c r="D8" s="503" t="s">
        <v>163</v>
      </c>
      <c r="E8" s="503" t="s">
        <v>164</v>
      </c>
      <c r="F8" s="503" t="s">
        <v>160</v>
      </c>
    </row>
    <row r="9" spans="1:6" ht="14.25" customHeight="1">
      <c r="A9" s="104" t="s">
        <v>1</v>
      </c>
      <c r="B9" s="104" t="s">
        <v>2</v>
      </c>
      <c r="C9" s="105" t="s">
        <v>3</v>
      </c>
      <c r="D9" s="503"/>
      <c r="E9" s="503"/>
      <c r="F9" s="503"/>
    </row>
    <row r="10" spans="1:6" s="107" customFormat="1" ht="12" customHeight="1">
      <c r="A10" s="106">
        <v>1</v>
      </c>
      <c r="B10" s="106">
        <v>2</v>
      </c>
      <c r="C10" s="106">
        <v>3</v>
      </c>
      <c r="D10" s="106">
        <v>4</v>
      </c>
      <c r="E10" s="106">
        <v>5</v>
      </c>
      <c r="F10" s="106">
        <v>6</v>
      </c>
    </row>
    <row r="11" spans="1:6" s="102" customFormat="1" ht="27.75" customHeight="1">
      <c r="A11" s="116">
        <v>600</v>
      </c>
      <c r="B11" s="117">
        <v>60014</v>
      </c>
      <c r="C11" s="117">
        <v>6300</v>
      </c>
      <c r="D11" s="118" t="s">
        <v>453</v>
      </c>
      <c r="E11" s="119">
        <v>1800000</v>
      </c>
      <c r="F11" s="120"/>
    </row>
    <row r="12" spans="1:6" s="102" customFormat="1" ht="29.25" customHeight="1">
      <c r="A12" s="121">
        <v>600</v>
      </c>
      <c r="B12" s="122">
        <v>60014</v>
      </c>
      <c r="C12" s="122">
        <v>6300</v>
      </c>
      <c r="D12" s="141" t="s">
        <v>461</v>
      </c>
      <c r="E12" s="123">
        <v>250000</v>
      </c>
      <c r="F12" s="124"/>
    </row>
    <row r="13" spans="1:6" s="102" customFormat="1" ht="27" customHeight="1">
      <c r="A13" s="121">
        <v>600</v>
      </c>
      <c r="B13" s="122">
        <v>60014</v>
      </c>
      <c r="C13" s="122">
        <v>6300</v>
      </c>
      <c r="D13" s="141" t="s">
        <v>462</v>
      </c>
      <c r="E13" s="123">
        <v>75000</v>
      </c>
      <c r="F13" s="124"/>
    </row>
    <row r="14" spans="1:7" s="102" customFormat="1" ht="25.5" customHeight="1">
      <c r="A14" s="121">
        <v>600</v>
      </c>
      <c r="B14" s="122">
        <v>60014</v>
      </c>
      <c r="C14" s="122">
        <v>6300</v>
      </c>
      <c r="D14" s="141" t="s">
        <v>481</v>
      </c>
      <c r="E14" s="123">
        <v>20000</v>
      </c>
      <c r="F14" s="124"/>
      <c r="G14" s="384"/>
    </row>
    <row r="15" spans="1:6" s="102" customFormat="1" ht="53.25" customHeight="1">
      <c r="A15" s="121">
        <v>750</v>
      </c>
      <c r="B15" s="122">
        <v>75020</v>
      </c>
      <c r="C15" s="122">
        <v>2710</v>
      </c>
      <c r="D15" s="125" t="s">
        <v>463</v>
      </c>
      <c r="E15" s="123">
        <v>28200</v>
      </c>
      <c r="F15" s="124"/>
    </row>
    <row r="16" spans="1:7" ht="28.5" customHeight="1">
      <c r="A16" s="121">
        <v>754</v>
      </c>
      <c r="B16" s="122">
        <v>75405</v>
      </c>
      <c r="C16" s="122">
        <v>6170</v>
      </c>
      <c r="D16" s="125" t="s">
        <v>476</v>
      </c>
      <c r="E16" s="123">
        <v>70000</v>
      </c>
      <c r="F16" s="124"/>
      <c r="G16" s="385"/>
    </row>
    <row r="17" spans="1:7" ht="27" customHeight="1">
      <c r="A17" s="121">
        <v>754</v>
      </c>
      <c r="B17" s="122">
        <v>75411</v>
      </c>
      <c r="C17" s="122">
        <v>6300</v>
      </c>
      <c r="D17" s="125" t="s">
        <v>482</v>
      </c>
      <c r="E17" s="123">
        <v>10000</v>
      </c>
      <c r="F17" s="124"/>
      <c r="G17" s="385"/>
    </row>
    <row r="18" spans="1:6" ht="42" customHeight="1">
      <c r="A18" s="121">
        <v>851</v>
      </c>
      <c r="B18" s="122">
        <v>85111</v>
      </c>
      <c r="C18" s="126" t="s">
        <v>188</v>
      </c>
      <c r="D18" s="142" t="s">
        <v>464</v>
      </c>
      <c r="E18" s="123">
        <v>54000</v>
      </c>
      <c r="F18" s="123"/>
    </row>
    <row r="19" spans="1:6" ht="53.25" customHeight="1">
      <c r="A19" s="121">
        <v>851</v>
      </c>
      <c r="B19" s="122">
        <v>85111</v>
      </c>
      <c r="C19" s="126" t="s">
        <v>188</v>
      </c>
      <c r="D19" s="142" t="s">
        <v>653</v>
      </c>
      <c r="E19" s="123">
        <v>50000</v>
      </c>
      <c r="F19" s="123"/>
    </row>
    <row r="20" spans="1:6" ht="29.25" customHeight="1">
      <c r="A20" s="127">
        <v>852</v>
      </c>
      <c r="B20" s="127">
        <v>85201</v>
      </c>
      <c r="C20" s="127">
        <v>2320</v>
      </c>
      <c r="D20" s="128" t="s">
        <v>165</v>
      </c>
      <c r="E20" s="129">
        <v>552708</v>
      </c>
      <c r="F20" s="129">
        <v>72804</v>
      </c>
    </row>
    <row r="21" spans="1:7" ht="30.75" customHeight="1">
      <c r="A21" s="127">
        <v>852</v>
      </c>
      <c r="B21" s="127">
        <v>85204</v>
      </c>
      <c r="C21" s="127">
        <v>2320</v>
      </c>
      <c r="D21" s="130" t="s">
        <v>166</v>
      </c>
      <c r="E21" s="129">
        <v>151718</v>
      </c>
      <c r="F21" s="129">
        <v>63986</v>
      </c>
      <c r="G21" s="385"/>
    </row>
    <row r="22" spans="1:7" ht="42" customHeight="1">
      <c r="A22" s="127">
        <v>853</v>
      </c>
      <c r="B22" s="127">
        <v>85311</v>
      </c>
      <c r="C22" s="127">
        <v>2710</v>
      </c>
      <c r="D22" s="130" t="s">
        <v>167</v>
      </c>
      <c r="E22" s="129">
        <v>65000</v>
      </c>
      <c r="F22" s="129"/>
      <c r="G22" s="385"/>
    </row>
    <row r="23" spans="1:6" ht="42" customHeight="1">
      <c r="A23" s="127">
        <v>853</v>
      </c>
      <c r="B23" s="127">
        <v>85311</v>
      </c>
      <c r="C23" s="127">
        <v>2580</v>
      </c>
      <c r="D23" s="130" t="s">
        <v>167</v>
      </c>
      <c r="E23" s="129"/>
      <c r="F23" s="129">
        <v>65000</v>
      </c>
    </row>
    <row r="24" spans="1:6" ht="27" customHeight="1">
      <c r="A24" s="127">
        <v>854</v>
      </c>
      <c r="B24" s="127">
        <v>85406</v>
      </c>
      <c r="C24" s="127">
        <v>2320</v>
      </c>
      <c r="D24" s="130" t="s">
        <v>168</v>
      </c>
      <c r="E24" s="129"/>
      <c r="F24" s="129">
        <v>27000</v>
      </c>
    </row>
    <row r="25" spans="1:6" ht="26.25" customHeight="1">
      <c r="A25" s="127">
        <v>921</v>
      </c>
      <c r="B25" s="127">
        <v>92116</v>
      </c>
      <c r="C25" s="127">
        <v>2310</v>
      </c>
      <c r="D25" s="130" t="s">
        <v>542</v>
      </c>
      <c r="E25" s="129"/>
      <c r="F25" s="129">
        <v>17000</v>
      </c>
    </row>
    <row r="26" spans="1:6" ht="42" customHeight="1">
      <c r="A26" s="478" t="s">
        <v>169</v>
      </c>
      <c r="B26" s="479"/>
      <c r="C26" s="479"/>
      <c r="D26" s="497"/>
      <c r="E26" s="108">
        <f>SUM(E11:E25)</f>
        <v>3126626</v>
      </c>
      <c r="F26" s="108">
        <f>SUM(F11:F25)</f>
        <v>245790</v>
      </c>
    </row>
    <row r="27" ht="27" customHeight="1"/>
    <row r="28" ht="36.75" customHeight="1"/>
    <row r="29" ht="21" customHeight="1"/>
    <row r="30" ht="12" customHeight="1"/>
    <row r="31" s="107" customFormat="1" ht="44.25" customHeight="1"/>
    <row r="32" s="102" customFormat="1" ht="68.25" customHeight="1"/>
    <row r="33" ht="67.5" customHeight="1"/>
    <row r="34" ht="30.75" customHeight="1"/>
    <row r="35" ht="38.25" customHeight="1"/>
    <row r="36" ht="64.5" customHeight="1"/>
    <row r="37" ht="33.75" customHeight="1"/>
    <row r="38" ht="14.25" customHeight="1"/>
    <row r="39" ht="31.5" customHeight="1"/>
    <row r="40" s="102" customFormat="1" ht="15.75"/>
    <row r="41" ht="19.5" customHeight="1"/>
    <row r="42" ht="19.5" customHeight="1"/>
    <row r="43" ht="19.5" customHeight="1"/>
  </sheetData>
  <mergeCells count="8">
    <mergeCell ref="A5:F5"/>
    <mergeCell ref="A26:D26"/>
    <mergeCell ref="A6:F6"/>
    <mergeCell ref="A7:F7"/>
    <mergeCell ref="A8:C8"/>
    <mergeCell ref="D8:D9"/>
    <mergeCell ref="E8:E9"/>
    <mergeCell ref="F8:F9"/>
  </mergeCells>
  <printOptions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I2" sqref="I2"/>
    </sheetView>
  </sheetViews>
  <sheetFormatPr defaultColWidth="9.140625" defaultRowHeight="12.75"/>
  <cols>
    <col min="1" max="1" width="3.7109375" style="109" customWidth="1"/>
    <col min="2" max="2" width="5.00390625" style="109" customWidth="1"/>
    <col min="3" max="3" width="7.8515625" style="109" customWidth="1"/>
    <col min="4" max="4" width="5.28125" style="109" customWidth="1"/>
    <col min="5" max="5" width="40.57421875" style="111" customWidth="1"/>
    <col min="6" max="9" width="10.8515625" style="110" customWidth="1"/>
    <col min="10" max="16384" width="9.140625" style="11" customWidth="1"/>
  </cols>
  <sheetData>
    <row r="1" spans="5:9" ht="11.25" customHeight="1">
      <c r="E1" s="11"/>
      <c r="F1" s="316"/>
      <c r="G1" s="316"/>
      <c r="H1" s="316"/>
      <c r="I1" s="316" t="s">
        <v>550</v>
      </c>
    </row>
    <row r="2" spans="2:9" ht="11.25" customHeight="1">
      <c r="B2" s="101"/>
      <c r="F2" s="317"/>
      <c r="G2" s="317"/>
      <c r="H2" s="317"/>
      <c r="I2" s="317" t="s">
        <v>657</v>
      </c>
    </row>
    <row r="3" spans="2:9" ht="11.25" customHeight="1">
      <c r="B3" s="101"/>
      <c r="F3" s="317"/>
      <c r="G3" s="317"/>
      <c r="H3" s="317"/>
      <c r="I3" s="317" t="s">
        <v>159</v>
      </c>
    </row>
    <row r="4" spans="2:9" ht="11.25" customHeight="1">
      <c r="B4" s="101"/>
      <c r="F4" s="317"/>
      <c r="G4" s="317"/>
      <c r="H4" s="317"/>
      <c r="I4" s="317" t="s">
        <v>649</v>
      </c>
    </row>
    <row r="5" spans="1:9" ht="12.75">
      <c r="A5" s="112"/>
      <c r="B5" s="20"/>
      <c r="C5" s="20"/>
      <c r="D5" s="20"/>
      <c r="E5" s="20"/>
      <c r="F5" s="20"/>
      <c r="G5" s="20"/>
      <c r="H5" s="20"/>
      <c r="I5" s="20"/>
    </row>
    <row r="6" spans="1:9" ht="29.25" customHeight="1">
      <c r="A6" s="511" t="s">
        <v>170</v>
      </c>
      <c r="B6" s="511"/>
      <c r="C6" s="511"/>
      <c r="D6" s="511"/>
      <c r="E6" s="511"/>
      <c r="F6" s="511"/>
      <c r="G6" s="511"/>
      <c r="H6" s="511"/>
      <c r="I6" s="511"/>
    </row>
    <row r="7" spans="1:9" ht="8.25" customHeight="1">
      <c r="A7" s="113"/>
      <c r="B7" s="20"/>
      <c r="C7" s="20"/>
      <c r="D7" s="20"/>
      <c r="E7" s="20"/>
      <c r="F7" s="20"/>
      <c r="G7" s="20"/>
      <c r="H7" s="20"/>
      <c r="I7" s="20"/>
    </row>
    <row r="8" spans="1:9" s="475" customFormat="1" ht="30" customHeight="1">
      <c r="A8" s="472" t="s">
        <v>148</v>
      </c>
      <c r="B8" s="472" t="s">
        <v>171</v>
      </c>
      <c r="C8" s="472" t="s">
        <v>172</v>
      </c>
      <c r="D8" s="472" t="s">
        <v>3</v>
      </c>
      <c r="E8" s="473" t="s">
        <v>173</v>
      </c>
      <c r="F8" s="474" t="s">
        <v>151</v>
      </c>
      <c r="G8" s="474" t="s">
        <v>644</v>
      </c>
      <c r="H8" s="474" t="s">
        <v>650</v>
      </c>
      <c r="I8" s="474" t="s">
        <v>646</v>
      </c>
    </row>
    <row r="9" spans="1:9" ht="37.5" customHeight="1">
      <c r="A9" s="319">
        <v>1</v>
      </c>
      <c r="B9" s="319">
        <v>600</v>
      </c>
      <c r="C9" s="319">
        <v>60014</v>
      </c>
      <c r="D9" s="319">
        <v>6050</v>
      </c>
      <c r="E9" s="320" t="s">
        <v>593</v>
      </c>
      <c r="F9" s="321">
        <v>1430000</v>
      </c>
      <c r="G9" s="321"/>
      <c r="H9" s="321"/>
      <c r="I9" s="321">
        <f>F9+G9-H9</f>
        <v>1430000</v>
      </c>
    </row>
    <row r="10" spans="1:9" ht="26.25" customHeight="1">
      <c r="A10" s="322">
        <v>2</v>
      </c>
      <c r="B10" s="322">
        <v>600</v>
      </c>
      <c r="C10" s="322">
        <v>60014</v>
      </c>
      <c r="D10" s="322">
        <v>6050</v>
      </c>
      <c r="E10" s="141" t="s">
        <v>454</v>
      </c>
      <c r="F10" s="323">
        <v>3200000</v>
      </c>
      <c r="G10" s="323"/>
      <c r="H10" s="323"/>
      <c r="I10" s="323">
        <f aca="true" t="shared" si="0" ref="I10:I30">F10+G10-H10</f>
        <v>3200000</v>
      </c>
    </row>
    <row r="11" spans="1:9" ht="43.5" customHeight="1">
      <c r="A11" s="322">
        <v>3</v>
      </c>
      <c r="B11" s="322">
        <v>600</v>
      </c>
      <c r="C11" s="322">
        <v>60014</v>
      </c>
      <c r="D11" s="322">
        <v>6050</v>
      </c>
      <c r="E11" s="141" t="s">
        <v>471</v>
      </c>
      <c r="F11" s="323">
        <v>200000</v>
      </c>
      <c r="G11" s="323"/>
      <c r="H11" s="323"/>
      <c r="I11" s="323">
        <f t="shared" si="0"/>
        <v>200000</v>
      </c>
    </row>
    <row r="12" spans="1:9" ht="41.25" customHeight="1">
      <c r="A12" s="322">
        <v>4</v>
      </c>
      <c r="B12" s="322">
        <v>600</v>
      </c>
      <c r="C12" s="322">
        <v>60014</v>
      </c>
      <c r="D12" s="322">
        <v>6050</v>
      </c>
      <c r="E12" s="141" t="s">
        <v>638</v>
      </c>
      <c r="F12" s="323">
        <v>450000</v>
      </c>
      <c r="G12" s="323"/>
      <c r="H12" s="323"/>
      <c r="I12" s="323">
        <f t="shared" si="0"/>
        <v>450000</v>
      </c>
    </row>
    <row r="13" spans="1:9" ht="30" customHeight="1">
      <c r="A13" s="322">
        <v>5</v>
      </c>
      <c r="B13" s="322">
        <v>600</v>
      </c>
      <c r="C13" s="322">
        <v>60014</v>
      </c>
      <c r="D13" s="322">
        <v>6050</v>
      </c>
      <c r="E13" s="141" t="s">
        <v>641</v>
      </c>
      <c r="F13" s="323">
        <v>50000</v>
      </c>
      <c r="G13" s="323"/>
      <c r="H13" s="323"/>
      <c r="I13" s="323">
        <f t="shared" si="0"/>
        <v>50000</v>
      </c>
    </row>
    <row r="14" spans="1:9" ht="30" customHeight="1">
      <c r="A14" s="322">
        <v>6</v>
      </c>
      <c r="B14" s="322">
        <v>600</v>
      </c>
      <c r="C14" s="322">
        <v>60014</v>
      </c>
      <c r="D14" s="322">
        <v>6050</v>
      </c>
      <c r="E14" s="141" t="s">
        <v>455</v>
      </c>
      <c r="F14" s="324">
        <v>200000</v>
      </c>
      <c r="G14" s="324"/>
      <c r="H14" s="324"/>
      <c r="I14" s="324">
        <f t="shared" si="0"/>
        <v>200000</v>
      </c>
    </row>
    <row r="15" spans="1:9" ht="31.5" customHeight="1">
      <c r="A15" s="322">
        <v>7</v>
      </c>
      <c r="B15" s="322">
        <v>750</v>
      </c>
      <c r="C15" s="322">
        <v>75020</v>
      </c>
      <c r="D15" s="322">
        <v>6050</v>
      </c>
      <c r="E15" s="141" t="s">
        <v>456</v>
      </c>
      <c r="F15" s="324">
        <v>110000</v>
      </c>
      <c r="G15" s="324"/>
      <c r="H15" s="324"/>
      <c r="I15" s="324">
        <f t="shared" si="0"/>
        <v>110000</v>
      </c>
    </row>
    <row r="16" spans="1:9" ht="27.75" customHeight="1">
      <c r="A16" s="322">
        <v>8</v>
      </c>
      <c r="B16" s="322">
        <v>750</v>
      </c>
      <c r="C16" s="322">
        <v>75020</v>
      </c>
      <c r="D16" s="322">
        <v>6060</v>
      </c>
      <c r="E16" s="141" t="s">
        <v>174</v>
      </c>
      <c r="F16" s="324">
        <v>44000</v>
      </c>
      <c r="G16" s="324"/>
      <c r="H16" s="324"/>
      <c r="I16" s="324">
        <f t="shared" si="0"/>
        <v>44000</v>
      </c>
    </row>
    <row r="17" spans="1:9" ht="50.25" customHeight="1">
      <c r="A17" s="322">
        <v>9</v>
      </c>
      <c r="B17" s="322">
        <v>750</v>
      </c>
      <c r="C17" s="322">
        <v>75020</v>
      </c>
      <c r="D17" s="322">
        <v>6060</v>
      </c>
      <c r="E17" s="141" t="s">
        <v>457</v>
      </c>
      <c r="F17" s="323">
        <v>50000</v>
      </c>
      <c r="G17" s="323"/>
      <c r="H17" s="323"/>
      <c r="I17" s="323">
        <f t="shared" si="0"/>
        <v>50000</v>
      </c>
    </row>
    <row r="18" spans="1:9" ht="27" customHeight="1">
      <c r="A18" s="322">
        <v>10</v>
      </c>
      <c r="B18" s="322">
        <v>754</v>
      </c>
      <c r="C18" s="322">
        <v>75404</v>
      </c>
      <c r="D18" s="322">
        <v>6170</v>
      </c>
      <c r="E18" s="327" t="s">
        <v>178</v>
      </c>
      <c r="F18" s="328">
        <v>10000</v>
      </c>
      <c r="G18" s="328"/>
      <c r="H18" s="328"/>
      <c r="I18" s="328">
        <f t="shared" si="0"/>
        <v>10000</v>
      </c>
    </row>
    <row r="19" spans="1:9" ht="38.25" customHeight="1">
      <c r="A19" s="322">
        <v>11</v>
      </c>
      <c r="B19" s="322">
        <v>754</v>
      </c>
      <c r="C19" s="322">
        <v>75404</v>
      </c>
      <c r="D19" s="322">
        <v>6170</v>
      </c>
      <c r="E19" s="327" t="s">
        <v>476</v>
      </c>
      <c r="F19" s="329">
        <v>70000</v>
      </c>
      <c r="G19" s="329"/>
      <c r="H19" s="329"/>
      <c r="I19" s="329">
        <f t="shared" si="0"/>
        <v>70000</v>
      </c>
    </row>
    <row r="20" spans="1:9" ht="39.75" customHeight="1">
      <c r="A20" s="322">
        <v>12</v>
      </c>
      <c r="B20" s="322">
        <v>754</v>
      </c>
      <c r="C20" s="322">
        <v>75411</v>
      </c>
      <c r="D20" s="322">
        <v>6050</v>
      </c>
      <c r="E20" s="125" t="s">
        <v>482</v>
      </c>
      <c r="F20" s="329">
        <v>10000</v>
      </c>
      <c r="G20" s="329"/>
      <c r="H20" s="329"/>
      <c r="I20" s="329">
        <f t="shared" si="0"/>
        <v>10000</v>
      </c>
    </row>
    <row r="21" spans="1:9" ht="43.5" customHeight="1">
      <c r="A21" s="322">
        <v>13</v>
      </c>
      <c r="B21" s="322">
        <v>754</v>
      </c>
      <c r="C21" s="322">
        <v>75411</v>
      </c>
      <c r="D21" s="322">
        <v>6050</v>
      </c>
      <c r="E21" s="141" t="s">
        <v>466</v>
      </c>
      <c r="F21" s="323">
        <v>40000</v>
      </c>
      <c r="G21" s="323">
        <v>50000</v>
      </c>
      <c r="H21" s="323"/>
      <c r="I21" s="323">
        <f t="shared" si="0"/>
        <v>90000</v>
      </c>
    </row>
    <row r="22" spans="1:9" ht="40.5" customHeight="1">
      <c r="A22" s="322">
        <v>14</v>
      </c>
      <c r="B22" s="322">
        <v>801</v>
      </c>
      <c r="C22" s="322">
        <v>80130</v>
      </c>
      <c r="D22" s="322">
        <v>6050</v>
      </c>
      <c r="E22" s="325" t="s">
        <v>532</v>
      </c>
      <c r="F22" s="324">
        <v>250000</v>
      </c>
      <c r="G22" s="324"/>
      <c r="H22" s="324"/>
      <c r="I22" s="324">
        <f t="shared" si="0"/>
        <v>250000</v>
      </c>
    </row>
    <row r="23" spans="1:9" ht="33" customHeight="1">
      <c r="A23" s="322">
        <v>15</v>
      </c>
      <c r="B23" s="322">
        <v>801</v>
      </c>
      <c r="C23" s="322">
        <v>80130</v>
      </c>
      <c r="D23" s="322">
        <v>6050</v>
      </c>
      <c r="E23" s="325" t="s">
        <v>480</v>
      </c>
      <c r="F23" s="324">
        <v>250000</v>
      </c>
      <c r="G23" s="324"/>
      <c r="H23" s="324"/>
      <c r="I23" s="324">
        <f t="shared" si="0"/>
        <v>250000</v>
      </c>
    </row>
    <row r="24" spans="1:9" ht="33" customHeight="1">
      <c r="A24" s="322">
        <v>16</v>
      </c>
      <c r="B24" s="322">
        <v>801</v>
      </c>
      <c r="C24" s="322">
        <v>80130</v>
      </c>
      <c r="D24" s="322">
        <v>6050</v>
      </c>
      <c r="E24" s="325" t="s">
        <v>458</v>
      </c>
      <c r="F24" s="324">
        <v>100000</v>
      </c>
      <c r="G24" s="324"/>
      <c r="H24" s="324"/>
      <c r="I24" s="324">
        <f t="shared" si="0"/>
        <v>100000</v>
      </c>
    </row>
    <row r="25" spans="1:9" ht="33" customHeight="1">
      <c r="A25" s="322">
        <v>17</v>
      </c>
      <c r="B25" s="322">
        <v>801</v>
      </c>
      <c r="C25" s="322">
        <v>80130</v>
      </c>
      <c r="D25" s="322">
        <v>6050</v>
      </c>
      <c r="E25" s="325" t="s">
        <v>459</v>
      </c>
      <c r="F25" s="324">
        <v>30000</v>
      </c>
      <c r="G25" s="324"/>
      <c r="H25" s="324"/>
      <c r="I25" s="324">
        <f t="shared" si="0"/>
        <v>30000</v>
      </c>
    </row>
    <row r="26" spans="1:9" ht="33" customHeight="1">
      <c r="A26" s="322">
        <v>18</v>
      </c>
      <c r="B26" s="322">
        <v>801</v>
      </c>
      <c r="C26" s="322">
        <v>80130</v>
      </c>
      <c r="D26" s="322">
        <v>6050</v>
      </c>
      <c r="E26" s="325" t="s">
        <v>460</v>
      </c>
      <c r="F26" s="324">
        <v>50000</v>
      </c>
      <c r="G26" s="324"/>
      <c r="H26" s="324"/>
      <c r="I26" s="324">
        <f t="shared" si="0"/>
        <v>50000</v>
      </c>
    </row>
    <row r="27" spans="1:9" ht="65.25" customHeight="1">
      <c r="A27" s="322">
        <v>19</v>
      </c>
      <c r="B27" s="322">
        <v>801</v>
      </c>
      <c r="C27" s="322">
        <v>80144</v>
      </c>
      <c r="D27" s="322">
        <v>6060</v>
      </c>
      <c r="E27" s="325" t="s">
        <v>656</v>
      </c>
      <c r="F27" s="324"/>
      <c r="G27" s="324">
        <v>12000</v>
      </c>
      <c r="H27" s="324"/>
      <c r="I27" s="324">
        <f t="shared" si="0"/>
        <v>12000</v>
      </c>
    </row>
    <row r="28" spans="1:9" ht="33" customHeight="1">
      <c r="A28" s="322">
        <v>20</v>
      </c>
      <c r="B28" s="322">
        <v>851</v>
      </c>
      <c r="C28" s="322">
        <v>85111</v>
      </c>
      <c r="D28" s="322">
        <v>6220</v>
      </c>
      <c r="E28" s="141" t="s">
        <v>249</v>
      </c>
      <c r="F28" s="323">
        <v>1104000</v>
      </c>
      <c r="G28" s="323"/>
      <c r="H28" s="323"/>
      <c r="I28" s="323">
        <f t="shared" si="0"/>
        <v>1104000</v>
      </c>
    </row>
    <row r="29" spans="1:9" ht="24" customHeight="1">
      <c r="A29" s="509">
        <v>21</v>
      </c>
      <c r="B29" s="322">
        <v>851</v>
      </c>
      <c r="C29" s="322">
        <v>85111</v>
      </c>
      <c r="D29" s="322">
        <v>6220</v>
      </c>
      <c r="E29" s="507" t="s">
        <v>534</v>
      </c>
      <c r="F29" s="323">
        <v>82500</v>
      </c>
      <c r="G29" s="323"/>
      <c r="H29" s="323"/>
      <c r="I29" s="323">
        <f t="shared" si="0"/>
        <v>82500</v>
      </c>
    </row>
    <row r="30" spans="1:9" ht="24" customHeight="1" thickBot="1">
      <c r="A30" s="510"/>
      <c r="B30" s="326">
        <v>854</v>
      </c>
      <c r="C30" s="326">
        <v>85410</v>
      </c>
      <c r="D30" s="326">
        <v>6050</v>
      </c>
      <c r="E30" s="508"/>
      <c r="F30" s="330">
        <v>27500</v>
      </c>
      <c r="G30" s="330"/>
      <c r="H30" s="330"/>
      <c r="I30" s="330">
        <f t="shared" si="0"/>
        <v>27500</v>
      </c>
    </row>
    <row r="31" spans="1:9" s="115" customFormat="1" ht="24.75" customHeight="1">
      <c r="A31" s="504" t="s">
        <v>153</v>
      </c>
      <c r="B31" s="505"/>
      <c r="C31" s="505"/>
      <c r="D31" s="505"/>
      <c r="E31" s="506"/>
      <c r="F31" s="114">
        <f>SUM(F9:F30)</f>
        <v>7758000</v>
      </c>
      <c r="G31" s="114">
        <f>SUM(G9:G30)</f>
        <v>62000</v>
      </c>
      <c r="H31" s="114">
        <f>SUM(H9:H30)</f>
        <v>0</v>
      </c>
      <c r="I31" s="114">
        <f>SUM(I9:I30)</f>
        <v>7820000</v>
      </c>
    </row>
  </sheetData>
  <mergeCells count="4">
    <mergeCell ref="A31:E31"/>
    <mergeCell ref="E29:E30"/>
    <mergeCell ref="A29:A30"/>
    <mergeCell ref="A6:I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96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C19" sqref="C19"/>
    </sheetView>
  </sheetViews>
  <sheetFormatPr defaultColWidth="9.140625" defaultRowHeight="12.75"/>
  <cols>
    <col min="1" max="1" width="4.8515625" style="103" customWidth="1"/>
    <col min="2" max="2" width="31.28125" style="103" customWidth="1"/>
    <col min="3" max="3" width="24.7109375" style="103" customWidth="1"/>
    <col min="4" max="4" width="17.7109375" style="103" customWidth="1"/>
    <col min="5" max="5" width="7.421875" style="103" customWidth="1"/>
    <col min="6" max="6" width="12.140625" style="103" customWidth="1"/>
    <col min="7" max="9" width="11.421875" style="103" customWidth="1"/>
    <col min="10" max="16384" width="9.140625" style="103" customWidth="1"/>
  </cols>
  <sheetData>
    <row r="1" spans="1:9" ht="15.75">
      <c r="A1" s="83"/>
      <c r="B1" s="83"/>
      <c r="C1" s="83"/>
      <c r="D1" s="83"/>
      <c r="E1" s="83"/>
      <c r="F1" s="83"/>
      <c r="G1" s="83"/>
      <c r="H1" s="156"/>
      <c r="I1" s="345" t="s">
        <v>591</v>
      </c>
    </row>
    <row r="2" spans="1:9" ht="15.75">
      <c r="A2" s="83"/>
      <c r="B2" s="83"/>
      <c r="C2" s="83"/>
      <c r="D2" s="83"/>
      <c r="E2" s="83"/>
      <c r="F2" s="83"/>
      <c r="G2" s="83"/>
      <c r="H2" s="156"/>
      <c r="I2" s="317" t="s">
        <v>648</v>
      </c>
    </row>
    <row r="3" spans="1:9" ht="15.75">
      <c r="A3" s="83"/>
      <c r="B3" s="83"/>
      <c r="C3" s="83"/>
      <c r="D3" s="83"/>
      <c r="E3" s="83"/>
      <c r="F3" s="83"/>
      <c r="G3" s="83"/>
      <c r="H3" s="156"/>
      <c r="I3" s="317" t="s">
        <v>159</v>
      </c>
    </row>
    <row r="4" spans="1:9" ht="15.75">
      <c r="A4" s="83"/>
      <c r="B4" s="83"/>
      <c r="C4" s="83"/>
      <c r="D4" s="83"/>
      <c r="E4" s="83"/>
      <c r="F4" s="83"/>
      <c r="G4" s="83"/>
      <c r="H4" s="156"/>
      <c r="I4" s="317" t="s">
        <v>649</v>
      </c>
    </row>
    <row r="5" spans="2:9" ht="13.5" customHeight="1">
      <c r="B5" s="477"/>
      <c r="C5" s="477"/>
      <c r="D5" s="477"/>
      <c r="E5" s="477"/>
      <c r="F5" s="477"/>
      <c r="G5" s="477"/>
      <c r="H5" s="477"/>
      <c r="I5" s="477"/>
    </row>
    <row r="6" spans="2:9" ht="24.75" customHeight="1">
      <c r="B6" s="517" t="s">
        <v>478</v>
      </c>
      <c r="C6" s="517"/>
      <c r="D6" s="517"/>
      <c r="E6" s="517"/>
      <c r="F6" s="517"/>
      <c r="G6" s="517"/>
      <c r="H6" s="517"/>
      <c r="I6" s="517"/>
    </row>
    <row r="7" spans="2:9" ht="11.25" customHeight="1">
      <c r="B7" s="518"/>
      <c r="C7" s="518"/>
      <c r="D7" s="518"/>
      <c r="E7" s="518"/>
      <c r="F7" s="518"/>
      <c r="G7" s="519"/>
      <c r="H7" s="519"/>
      <c r="I7" s="519"/>
    </row>
    <row r="8" spans="1:9" s="158" customFormat="1" ht="38.25" customHeight="1">
      <c r="A8" s="513" t="s">
        <v>148</v>
      </c>
      <c r="B8" s="512" t="s">
        <v>235</v>
      </c>
      <c r="C8" s="512" t="s">
        <v>236</v>
      </c>
      <c r="D8" s="512" t="s">
        <v>237</v>
      </c>
      <c r="E8" s="512" t="s">
        <v>248</v>
      </c>
      <c r="F8" s="512" t="s">
        <v>238</v>
      </c>
      <c r="G8" s="520" t="s">
        <v>160</v>
      </c>
      <c r="H8" s="521"/>
      <c r="I8" s="522"/>
    </row>
    <row r="9" spans="1:9" s="143" customFormat="1" ht="45" customHeight="1">
      <c r="A9" s="514"/>
      <c r="B9" s="512"/>
      <c r="C9" s="512"/>
      <c r="D9" s="512"/>
      <c r="E9" s="512"/>
      <c r="F9" s="512"/>
      <c r="G9" s="157">
        <v>2008</v>
      </c>
      <c r="H9" s="157">
        <v>2009</v>
      </c>
      <c r="I9" s="157">
        <v>2010</v>
      </c>
    </row>
    <row r="10" spans="1:9" s="159" customFormat="1" ht="12">
      <c r="A10" s="179">
        <v>1</v>
      </c>
      <c r="B10" s="179">
        <v>2</v>
      </c>
      <c r="C10" s="179">
        <v>3</v>
      </c>
      <c r="D10" s="179">
        <v>4</v>
      </c>
      <c r="E10" s="179">
        <v>5</v>
      </c>
      <c r="F10" s="179">
        <v>6</v>
      </c>
      <c r="G10" s="179">
        <v>7</v>
      </c>
      <c r="H10" s="179">
        <v>8</v>
      </c>
      <c r="I10" s="179">
        <v>9</v>
      </c>
    </row>
    <row r="11" spans="1:9" ht="26.25" customHeight="1" hidden="1">
      <c r="A11" s="160"/>
      <c r="B11" s="160"/>
      <c r="C11" s="160"/>
      <c r="D11" s="160"/>
      <c r="E11" s="160"/>
      <c r="F11" s="160"/>
      <c r="G11" s="160"/>
      <c r="H11" s="160"/>
      <c r="I11" s="160"/>
    </row>
    <row r="12" spans="1:9" ht="47.25" customHeight="1">
      <c r="A12" s="311">
        <v>1</v>
      </c>
      <c r="B12" s="376" t="s">
        <v>540</v>
      </c>
      <c r="C12" s="376" t="s">
        <v>490</v>
      </c>
      <c r="D12" s="376" t="s">
        <v>240</v>
      </c>
      <c r="E12" s="161" t="s">
        <v>541</v>
      </c>
      <c r="F12" s="162">
        <f>SUM(G12:I12)</f>
        <v>1104000</v>
      </c>
      <c r="G12" s="162">
        <v>1104000</v>
      </c>
      <c r="H12" s="162"/>
      <c r="I12" s="162"/>
    </row>
    <row r="13" spans="1:9" ht="54.75" customHeight="1">
      <c r="A13" s="311">
        <v>2</v>
      </c>
      <c r="B13" s="377" t="s">
        <v>593</v>
      </c>
      <c r="C13" s="376" t="s">
        <v>491</v>
      </c>
      <c r="D13" s="376" t="s">
        <v>472</v>
      </c>
      <c r="E13" s="161" t="s">
        <v>535</v>
      </c>
      <c r="F13" s="162">
        <f>SUM(G13:I13)</f>
        <v>2150000</v>
      </c>
      <c r="G13" s="162">
        <v>1430000</v>
      </c>
      <c r="H13" s="162">
        <f>2150000-G13</f>
        <v>720000</v>
      </c>
      <c r="I13" s="162"/>
    </row>
    <row r="14" spans="1:9" ht="34.5" customHeight="1">
      <c r="A14" s="311">
        <v>3</v>
      </c>
      <c r="B14" s="141" t="s">
        <v>639</v>
      </c>
      <c r="C14" s="376" t="s">
        <v>491</v>
      </c>
      <c r="D14" s="376" t="s">
        <v>472</v>
      </c>
      <c r="E14" s="161" t="s">
        <v>640</v>
      </c>
      <c r="F14" s="162">
        <f>SUM(G14:I14)</f>
        <v>1050000</v>
      </c>
      <c r="G14" s="162">
        <v>450000</v>
      </c>
      <c r="H14" s="162">
        <v>600000</v>
      </c>
      <c r="I14" s="162"/>
    </row>
    <row r="15" spans="1:9" ht="55.5" customHeight="1">
      <c r="A15" s="311">
        <v>4</v>
      </c>
      <c r="B15" s="377" t="s">
        <v>534</v>
      </c>
      <c r="C15" s="376" t="s">
        <v>536</v>
      </c>
      <c r="D15" s="376" t="s">
        <v>537</v>
      </c>
      <c r="E15" s="161" t="s">
        <v>538</v>
      </c>
      <c r="F15" s="162">
        <f>SUM(G15:I15)</f>
        <v>677300</v>
      </c>
      <c r="G15" s="162">
        <v>110000</v>
      </c>
      <c r="H15" s="162">
        <v>180000</v>
      </c>
      <c r="I15" s="162">
        <v>387300</v>
      </c>
    </row>
    <row r="16" spans="1:9" ht="45.75" customHeight="1">
      <c r="A16" s="311">
        <v>5</v>
      </c>
      <c r="B16" s="376" t="s">
        <v>547</v>
      </c>
      <c r="C16" s="376" t="s">
        <v>548</v>
      </c>
      <c r="D16" s="376" t="s">
        <v>537</v>
      </c>
      <c r="E16" s="161">
        <v>2009</v>
      </c>
      <c r="F16" s="162">
        <f>SUM(G16:I16)</f>
        <v>700000</v>
      </c>
      <c r="G16" s="162"/>
      <c r="H16" s="162">
        <v>700000</v>
      </c>
      <c r="I16" s="162"/>
    </row>
    <row r="17" spans="1:9" s="152" customFormat="1" ht="22.5" customHeight="1">
      <c r="A17" s="515" t="s">
        <v>239</v>
      </c>
      <c r="B17" s="516"/>
      <c r="C17" s="516"/>
      <c r="D17" s="516"/>
      <c r="E17" s="516"/>
      <c r="F17" s="163">
        <f>SUM(F12:F16)</f>
        <v>5681300</v>
      </c>
      <c r="G17" s="163">
        <f>SUM(G12:G16)</f>
        <v>3094000</v>
      </c>
      <c r="H17" s="163">
        <f>SUM(H12:H16)</f>
        <v>2200000</v>
      </c>
      <c r="I17" s="163">
        <f>SUM(I12:I16)</f>
        <v>387300</v>
      </c>
    </row>
    <row r="18" ht="14.25" customHeight="1"/>
    <row r="19" s="178" customFormat="1" ht="18.75" customHeight="1"/>
    <row r="20" s="177" customFormat="1" ht="15.75"/>
    <row r="21" s="177" customFormat="1" ht="15.75"/>
  </sheetData>
  <mergeCells count="11">
    <mergeCell ref="B5:I5"/>
    <mergeCell ref="B6:I6"/>
    <mergeCell ref="B7:I7"/>
    <mergeCell ref="F8:F9"/>
    <mergeCell ref="G8:I8"/>
    <mergeCell ref="B8:B9"/>
    <mergeCell ref="C8:C9"/>
    <mergeCell ref="D8:D9"/>
    <mergeCell ref="E8:E9"/>
    <mergeCell ref="A8:A9"/>
    <mergeCell ref="A17:E1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77"/>
  <sheetViews>
    <sheetView tabSelected="1" workbookViewId="0" topLeftCell="A1">
      <selection activeCell="N4" sqref="N4"/>
    </sheetView>
  </sheetViews>
  <sheetFormatPr defaultColWidth="9.140625" defaultRowHeight="12.75"/>
  <cols>
    <col min="1" max="1" width="3.57421875" style="333" bestFit="1" customWidth="1"/>
    <col min="2" max="2" width="19.7109375" style="333" bestFit="1" customWidth="1"/>
    <col min="3" max="3" width="11.140625" style="333" customWidth="1"/>
    <col min="4" max="4" width="9.421875" style="333" customWidth="1"/>
    <col min="5" max="17" width="8.8515625" style="333" customWidth="1"/>
    <col min="18" max="16384" width="10.28125" style="333" customWidth="1"/>
  </cols>
  <sheetData>
    <row r="1" ht="12">
      <c r="Q1" s="316" t="s">
        <v>551</v>
      </c>
    </row>
    <row r="2" ht="11.25">
      <c r="Q2" s="317" t="s">
        <v>657</v>
      </c>
    </row>
    <row r="3" ht="11.25">
      <c r="Q3" s="317" t="s">
        <v>159</v>
      </c>
    </row>
    <row r="4" ht="11.25">
      <c r="Q4" s="317" t="s">
        <v>649</v>
      </c>
    </row>
    <row r="6" spans="1:17" ht="11.25">
      <c r="A6" s="561" t="s">
        <v>492</v>
      </c>
      <c r="B6" s="561"/>
      <c r="C6" s="561"/>
      <c r="D6" s="561"/>
      <c r="E6" s="561"/>
      <c r="F6" s="561"/>
      <c r="G6" s="561"/>
      <c r="H6" s="561"/>
      <c r="I6" s="561"/>
      <c r="J6" s="561"/>
      <c r="K6" s="561"/>
      <c r="L6" s="561"/>
      <c r="M6" s="561"/>
      <c r="N6" s="561"/>
      <c r="O6" s="561"/>
      <c r="P6" s="561"/>
      <c r="Q6" s="561"/>
    </row>
    <row r="8" spans="1:17" ht="11.25">
      <c r="A8" s="532" t="s">
        <v>493</v>
      </c>
      <c r="B8" s="532" t="s">
        <v>494</v>
      </c>
      <c r="C8" s="557" t="s">
        <v>495</v>
      </c>
      <c r="D8" s="557" t="s">
        <v>496</v>
      </c>
      <c r="E8" s="557" t="s">
        <v>497</v>
      </c>
      <c r="F8" s="532" t="s">
        <v>439</v>
      </c>
      <c r="G8" s="532"/>
      <c r="H8" s="532" t="s">
        <v>498</v>
      </c>
      <c r="I8" s="532"/>
      <c r="J8" s="532"/>
      <c r="K8" s="532"/>
      <c r="L8" s="532"/>
      <c r="M8" s="532"/>
      <c r="N8" s="532"/>
      <c r="O8" s="532"/>
      <c r="P8" s="532"/>
      <c r="Q8" s="532"/>
    </row>
    <row r="9" spans="1:17" ht="11.25">
      <c r="A9" s="532"/>
      <c r="B9" s="532"/>
      <c r="C9" s="557"/>
      <c r="D9" s="557"/>
      <c r="E9" s="557"/>
      <c r="F9" s="557" t="s">
        <v>499</v>
      </c>
      <c r="G9" s="557" t="s">
        <v>500</v>
      </c>
      <c r="H9" s="532" t="s">
        <v>501</v>
      </c>
      <c r="I9" s="532"/>
      <c r="J9" s="532"/>
      <c r="K9" s="532"/>
      <c r="L9" s="532"/>
      <c r="M9" s="532"/>
      <c r="N9" s="532"/>
      <c r="O9" s="532"/>
      <c r="P9" s="532"/>
      <c r="Q9" s="532"/>
    </row>
    <row r="10" spans="1:17" ht="11.25">
      <c r="A10" s="532"/>
      <c r="B10" s="532"/>
      <c r="C10" s="557"/>
      <c r="D10" s="557"/>
      <c r="E10" s="557"/>
      <c r="F10" s="557"/>
      <c r="G10" s="557"/>
      <c r="H10" s="557" t="s">
        <v>502</v>
      </c>
      <c r="I10" s="532" t="s">
        <v>503</v>
      </c>
      <c r="J10" s="532"/>
      <c r="K10" s="532"/>
      <c r="L10" s="532"/>
      <c r="M10" s="532"/>
      <c r="N10" s="532"/>
      <c r="O10" s="532"/>
      <c r="P10" s="532"/>
      <c r="Q10" s="532"/>
    </row>
    <row r="11" spans="1:17" ht="23.25" customHeight="1">
      <c r="A11" s="532"/>
      <c r="B11" s="532"/>
      <c r="C11" s="557"/>
      <c r="D11" s="557"/>
      <c r="E11" s="557"/>
      <c r="F11" s="557"/>
      <c r="G11" s="557"/>
      <c r="H11" s="557"/>
      <c r="I11" s="532" t="s">
        <v>504</v>
      </c>
      <c r="J11" s="532"/>
      <c r="K11" s="532"/>
      <c r="L11" s="532"/>
      <c r="M11" s="558" t="s">
        <v>500</v>
      </c>
      <c r="N11" s="559"/>
      <c r="O11" s="559"/>
      <c r="P11" s="559"/>
      <c r="Q11" s="560"/>
    </row>
    <row r="12" spans="1:17" ht="11.25">
      <c r="A12" s="532"/>
      <c r="B12" s="532"/>
      <c r="C12" s="557"/>
      <c r="D12" s="557"/>
      <c r="E12" s="557"/>
      <c r="F12" s="557"/>
      <c r="G12" s="557"/>
      <c r="H12" s="557"/>
      <c r="I12" s="557" t="s">
        <v>505</v>
      </c>
      <c r="J12" s="532" t="s">
        <v>506</v>
      </c>
      <c r="K12" s="532"/>
      <c r="L12" s="532"/>
      <c r="M12" s="557" t="s">
        <v>507</v>
      </c>
      <c r="N12" s="557" t="s">
        <v>506</v>
      </c>
      <c r="O12" s="557"/>
      <c r="P12" s="557"/>
      <c r="Q12" s="557"/>
    </row>
    <row r="13" spans="1:17" ht="69.75" customHeight="1">
      <c r="A13" s="532"/>
      <c r="B13" s="532"/>
      <c r="C13" s="557"/>
      <c r="D13" s="557"/>
      <c r="E13" s="557"/>
      <c r="F13" s="557"/>
      <c r="G13" s="557"/>
      <c r="H13" s="557"/>
      <c r="I13" s="557"/>
      <c r="J13" s="334" t="s">
        <v>508</v>
      </c>
      <c r="K13" s="334" t="s">
        <v>509</v>
      </c>
      <c r="L13" s="334" t="s">
        <v>510</v>
      </c>
      <c r="M13" s="557"/>
      <c r="N13" s="334" t="s">
        <v>511</v>
      </c>
      <c r="O13" s="334" t="s">
        <v>508</v>
      </c>
      <c r="P13" s="334" t="s">
        <v>509</v>
      </c>
      <c r="Q13" s="334" t="s">
        <v>512</v>
      </c>
    </row>
    <row r="14" spans="1:17" ht="11.25">
      <c r="A14" s="335">
        <v>1</v>
      </c>
      <c r="B14" s="335">
        <v>2</v>
      </c>
      <c r="C14" s="335">
        <v>3</v>
      </c>
      <c r="D14" s="335">
        <v>4</v>
      </c>
      <c r="E14" s="335">
        <v>5</v>
      </c>
      <c r="F14" s="335">
        <v>6</v>
      </c>
      <c r="G14" s="335">
        <v>7</v>
      </c>
      <c r="H14" s="335">
        <v>8</v>
      </c>
      <c r="I14" s="335">
        <v>9</v>
      </c>
      <c r="J14" s="335">
        <v>10</v>
      </c>
      <c r="K14" s="335">
        <v>11</v>
      </c>
      <c r="L14" s="335">
        <v>12</v>
      </c>
      <c r="M14" s="335">
        <v>13</v>
      </c>
      <c r="N14" s="335">
        <v>14</v>
      </c>
      <c r="O14" s="335">
        <v>15</v>
      </c>
      <c r="P14" s="335">
        <v>16</v>
      </c>
      <c r="Q14" s="335">
        <v>17</v>
      </c>
    </row>
    <row r="15" spans="1:17" s="341" customFormat="1" ht="10.5">
      <c r="A15" s="338">
        <v>1</v>
      </c>
      <c r="B15" s="339" t="s">
        <v>513</v>
      </c>
      <c r="C15" s="555" t="s">
        <v>514</v>
      </c>
      <c r="D15" s="556"/>
      <c r="E15" s="340">
        <f>E20+E29+E38+E51+E60</f>
        <v>14780000</v>
      </c>
      <c r="F15" s="340">
        <f aca="true" t="shared" si="0" ref="F15:Q15">F20+F29+F38+F51+F60</f>
        <v>4167551</v>
      </c>
      <c r="G15" s="340">
        <f t="shared" si="0"/>
        <v>11412449</v>
      </c>
      <c r="H15" s="340">
        <f t="shared" si="0"/>
        <v>8810000</v>
      </c>
      <c r="I15" s="340">
        <f t="shared" si="0"/>
        <v>2295167</v>
      </c>
      <c r="J15" s="340">
        <f t="shared" si="0"/>
        <v>110000</v>
      </c>
      <c r="K15" s="340">
        <f t="shared" si="0"/>
        <v>0</v>
      </c>
      <c r="L15" s="340">
        <f t="shared" si="0"/>
        <v>2185167</v>
      </c>
      <c r="M15" s="340">
        <f t="shared" si="0"/>
        <v>6514833</v>
      </c>
      <c r="N15" s="340">
        <f t="shared" si="0"/>
        <v>0</v>
      </c>
      <c r="O15" s="340">
        <f t="shared" si="0"/>
        <v>5846000</v>
      </c>
      <c r="P15" s="340">
        <f t="shared" si="0"/>
        <v>0</v>
      </c>
      <c r="Q15" s="340">
        <f t="shared" si="0"/>
        <v>668833</v>
      </c>
    </row>
    <row r="16" spans="1:17" ht="11.25">
      <c r="A16" s="532" t="s">
        <v>515</v>
      </c>
      <c r="B16" s="336" t="s">
        <v>539</v>
      </c>
      <c r="C16" s="542" t="s">
        <v>593</v>
      </c>
      <c r="D16" s="543"/>
      <c r="E16" s="543"/>
      <c r="F16" s="543"/>
      <c r="G16" s="543"/>
      <c r="H16" s="543"/>
      <c r="I16" s="543"/>
      <c r="J16" s="543"/>
      <c r="K16" s="543"/>
      <c r="L16" s="543"/>
      <c r="M16" s="543"/>
      <c r="N16" s="543"/>
      <c r="O16" s="543"/>
      <c r="P16" s="543"/>
      <c r="Q16" s="544"/>
    </row>
    <row r="17" spans="1:17" ht="11.25">
      <c r="A17" s="532"/>
      <c r="B17" s="336" t="s">
        <v>517</v>
      </c>
      <c r="C17" s="545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7"/>
    </row>
    <row r="18" spans="1:17" ht="11.25">
      <c r="A18" s="532"/>
      <c r="B18" s="336" t="s">
        <v>518</v>
      </c>
      <c r="C18" s="545"/>
      <c r="D18" s="546"/>
      <c r="E18" s="546"/>
      <c r="F18" s="546"/>
      <c r="G18" s="546"/>
      <c r="H18" s="546"/>
      <c r="I18" s="546"/>
      <c r="J18" s="546"/>
      <c r="K18" s="546"/>
      <c r="L18" s="546"/>
      <c r="M18" s="546"/>
      <c r="N18" s="546"/>
      <c r="O18" s="546"/>
      <c r="P18" s="546"/>
      <c r="Q18" s="547"/>
    </row>
    <row r="19" spans="1:17" ht="11.25">
      <c r="A19" s="532"/>
      <c r="B19" s="336" t="s">
        <v>519</v>
      </c>
      <c r="C19" s="548"/>
      <c r="D19" s="549"/>
      <c r="E19" s="549"/>
      <c r="F19" s="549"/>
      <c r="G19" s="549"/>
      <c r="H19" s="549"/>
      <c r="I19" s="549"/>
      <c r="J19" s="549"/>
      <c r="K19" s="549"/>
      <c r="L19" s="549"/>
      <c r="M19" s="549"/>
      <c r="N19" s="549"/>
      <c r="O19" s="549"/>
      <c r="P19" s="549"/>
      <c r="Q19" s="550"/>
    </row>
    <row r="20" spans="1:17" ht="11.25">
      <c r="A20" s="532"/>
      <c r="B20" s="336" t="s">
        <v>520</v>
      </c>
      <c r="C20" s="336"/>
      <c r="D20" s="336"/>
      <c r="E20" s="337">
        <f>SUM(E21:E24)</f>
        <v>4300000</v>
      </c>
      <c r="F20" s="337">
        <f>SUM(F21:F24)</f>
        <v>2150000</v>
      </c>
      <c r="G20" s="337">
        <f>SUM(G21:G24)</f>
        <v>2150000</v>
      </c>
      <c r="H20" s="337">
        <f>H21</f>
        <v>2860000</v>
      </c>
      <c r="I20" s="337">
        <f aca="true" t="shared" si="1" ref="I20:Q20">I21</f>
        <v>1430000</v>
      </c>
      <c r="J20" s="337">
        <f t="shared" si="1"/>
        <v>0</v>
      </c>
      <c r="K20" s="337">
        <f t="shared" si="1"/>
        <v>0</v>
      </c>
      <c r="L20" s="337">
        <f t="shared" si="1"/>
        <v>1430000</v>
      </c>
      <c r="M20" s="337">
        <f t="shared" si="1"/>
        <v>1430000</v>
      </c>
      <c r="N20" s="337">
        <f t="shared" si="1"/>
        <v>0</v>
      </c>
      <c r="O20" s="337">
        <f t="shared" si="1"/>
        <v>1430000</v>
      </c>
      <c r="P20" s="337">
        <f t="shared" si="1"/>
        <v>0</v>
      </c>
      <c r="Q20" s="337">
        <f t="shared" si="1"/>
        <v>0</v>
      </c>
    </row>
    <row r="21" spans="1:17" ht="11.25">
      <c r="A21" s="532"/>
      <c r="B21" s="336" t="s">
        <v>521</v>
      </c>
      <c r="C21" s="526"/>
      <c r="D21" s="523" t="s">
        <v>531</v>
      </c>
      <c r="E21" s="337"/>
      <c r="F21" s="337"/>
      <c r="G21" s="337"/>
      <c r="H21" s="529">
        <v>2860000</v>
      </c>
      <c r="I21" s="529">
        <v>1430000</v>
      </c>
      <c r="J21" s="529"/>
      <c r="K21" s="529"/>
      <c r="L21" s="529">
        <v>1430000</v>
      </c>
      <c r="M21" s="529">
        <v>1430000</v>
      </c>
      <c r="N21" s="529"/>
      <c r="O21" s="529">
        <v>1430000</v>
      </c>
      <c r="P21" s="529"/>
      <c r="Q21" s="529"/>
    </row>
    <row r="22" spans="1:17" ht="11.25">
      <c r="A22" s="532"/>
      <c r="B22" s="336" t="s">
        <v>501</v>
      </c>
      <c r="C22" s="527"/>
      <c r="D22" s="524"/>
      <c r="E22" s="337">
        <f>F22+G22</f>
        <v>2860000</v>
      </c>
      <c r="F22" s="337">
        <v>1430000</v>
      </c>
      <c r="G22" s="337">
        <v>1430000</v>
      </c>
      <c r="H22" s="530"/>
      <c r="I22" s="530"/>
      <c r="J22" s="530"/>
      <c r="K22" s="530"/>
      <c r="L22" s="530"/>
      <c r="M22" s="530"/>
      <c r="N22" s="530"/>
      <c r="O22" s="530"/>
      <c r="P22" s="530"/>
      <c r="Q22" s="530"/>
    </row>
    <row r="23" spans="1:17" ht="11.25">
      <c r="A23" s="532"/>
      <c r="B23" s="336" t="s">
        <v>522</v>
      </c>
      <c r="C23" s="527"/>
      <c r="D23" s="524"/>
      <c r="E23" s="337">
        <f>F23+G23</f>
        <v>1440000</v>
      </c>
      <c r="F23" s="337">
        <v>720000</v>
      </c>
      <c r="G23" s="337">
        <v>720000</v>
      </c>
      <c r="H23" s="530"/>
      <c r="I23" s="530"/>
      <c r="J23" s="530"/>
      <c r="K23" s="530"/>
      <c r="L23" s="530"/>
      <c r="M23" s="530"/>
      <c r="N23" s="530"/>
      <c r="O23" s="530"/>
      <c r="P23" s="530"/>
      <c r="Q23" s="530"/>
    </row>
    <row r="24" spans="1:17" ht="11.25">
      <c r="A24" s="532"/>
      <c r="B24" s="336" t="s">
        <v>523</v>
      </c>
      <c r="C24" s="528"/>
      <c r="D24" s="525"/>
      <c r="E24" s="337"/>
      <c r="F24" s="337"/>
      <c r="G24" s="337"/>
      <c r="H24" s="531"/>
      <c r="I24" s="531"/>
      <c r="J24" s="531"/>
      <c r="K24" s="531"/>
      <c r="L24" s="531"/>
      <c r="M24" s="531"/>
      <c r="N24" s="531"/>
      <c r="O24" s="531"/>
      <c r="P24" s="531"/>
      <c r="Q24" s="531"/>
    </row>
    <row r="25" spans="1:17" ht="11.25">
      <c r="A25" s="532" t="s">
        <v>524</v>
      </c>
      <c r="B25" s="336" t="s">
        <v>539</v>
      </c>
      <c r="C25" s="542" t="s">
        <v>532</v>
      </c>
      <c r="D25" s="543"/>
      <c r="E25" s="543"/>
      <c r="F25" s="543"/>
      <c r="G25" s="543"/>
      <c r="H25" s="543"/>
      <c r="I25" s="543"/>
      <c r="J25" s="543"/>
      <c r="K25" s="543"/>
      <c r="L25" s="543"/>
      <c r="M25" s="543"/>
      <c r="N25" s="543"/>
      <c r="O25" s="543"/>
      <c r="P25" s="543"/>
      <c r="Q25" s="544"/>
    </row>
    <row r="26" spans="1:17" ht="11.25">
      <c r="A26" s="532"/>
      <c r="B26" s="336" t="s">
        <v>517</v>
      </c>
      <c r="C26" s="545"/>
      <c r="D26" s="546"/>
      <c r="E26" s="546"/>
      <c r="F26" s="546"/>
      <c r="G26" s="546"/>
      <c r="H26" s="546"/>
      <c r="I26" s="546"/>
      <c r="J26" s="546"/>
      <c r="K26" s="546"/>
      <c r="L26" s="546"/>
      <c r="M26" s="546"/>
      <c r="N26" s="546"/>
      <c r="O26" s="546"/>
      <c r="P26" s="546"/>
      <c r="Q26" s="547"/>
    </row>
    <row r="27" spans="1:17" ht="11.25">
      <c r="A27" s="532"/>
      <c r="B27" s="336" t="s">
        <v>518</v>
      </c>
      <c r="C27" s="545"/>
      <c r="D27" s="546"/>
      <c r="E27" s="546"/>
      <c r="F27" s="546"/>
      <c r="G27" s="546"/>
      <c r="H27" s="546"/>
      <c r="I27" s="546"/>
      <c r="J27" s="546"/>
      <c r="K27" s="546"/>
      <c r="L27" s="546"/>
      <c r="M27" s="546"/>
      <c r="N27" s="546"/>
      <c r="O27" s="546"/>
      <c r="P27" s="546"/>
      <c r="Q27" s="547"/>
    </row>
    <row r="28" spans="1:17" ht="11.25">
      <c r="A28" s="532"/>
      <c r="B28" s="336" t="s">
        <v>519</v>
      </c>
      <c r="C28" s="548"/>
      <c r="D28" s="549"/>
      <c r="E28" s="549"/>
      <c r="F28" s="549"/>
      <c r="G28" s="549"/>
      <c r="H28" s="549"/>
      <c r="I28" s="549"/>
      <c r="J28" s="549"/>
      <c r="K28" s="549"/>
      <c r="L28" s="549"/>
      <c r="M28" s="549"/>
      <c r="N28" s="549"/>
      <c r="O28" s="549"/>
      <c r="P28" s="549"/>
      <c r="Q28" s="550"/>
    </row>
    <row r="29" spans="1:17" ht="11.25">
      <c r="A29" s="532"/>
      <c r="B29" s="336" t="s">
        <v>520</v>
      </c>
      <c r="C29" s="336"/>
      <c r="D29" s="336"/>
      <c r="E29" s="337">
        <f>SUM(E30:E33)</f>
        <v>2000000</v>
      </c>
      <c r="F29" s="337">
        <f aca="true" t="shared" si="2" ref="F29:Q29">SUM(F30:F33)</f>
        <v>250000</v>
      </c>
      <c r="G29" s="337">
        <f t="shared" si="2"/>
        <v>2550000</v>
      </c>
      <c r="H29" s="337">
        <f t="shared" si="2"/>
        <v>2000000</v>
      </c>
      <c r="I29" s="337">
        <f t="shared" si="2"/>
        <v>250000</v>
      </c>
      <c r="J29" s="337">
        <f t="shared" si="2"/>
        <v>0</v>
      </c>
      <c r="K29" s="337">
        <f t="shared" si="2"/>
        <v>0</v>
      </c>
      <c r="L29" s="337">
        <f t="shared" si="2"/>
        <v>250000</v>
      </c>
      <c r="M29" s="337">
        <f t="shared" si="2"/>
        <v>1750000</v>
      </c>
      <c r="N29" s="337">
        <f t="shared" si="2"/>
        <v>0</v>
      </c>
      <c r="O29" s="337">
        <f t="shared" si="2"/>
        <v>1750000</v>
      </c>
      <c r="P29" s="337">
        <f t="shared" si="2"/>
        <v>0</v>
      </c>
      <c r="Q29" s="337">
        <f t="shared" si="2"/>
        <v>0</v>
      </c>
    </row>
    <row r="30" spans="1:17" ht="11.25">
      <c r="A30" s="532"/>
      <c r="B30" s="336" t="s">
        <v>521</v>
      </c>
      <c r="C30" s="526"/>
      <c r="D30" s="523" t="s">
        <v>533</v>
      </c>
      <c r="E30" s="337"/>
      <c r="F30" s="337"/>
      <c r="G30" s="337"/>
      <c r="H30" s="529">
        <v>2000000</v>
      </c>
      <c r="I30" s="529">
        <v>250000</v>
      </c>
      <c r="J30" s="529"/>
      <c r="K30" s="529"/>
      <c r="L30" s="529">
        <v>250000</v>
      </c>
      <c r="M30" s="529">
        <v>1750000</v>
      </c>
      <c r="N30" s="529"/>
      <c r="O30" s="529">
        <v>1750000</v>
      </c>
      <c r="P30" s="529"/>
      <c r="Q30" s="529"/>
    </row>
    <row r="31" spans="1:17" ht="11.25">
      <c r="A31" s="532"/>
      <c r="B31" s="336" t="s">
        <v>501</v>
      </c>
      <c r="C31" s="527"/>
      <c r="D31" s="524"/>
      <c r="E31" s="337">
        <v>2000000</v>
      </c>
      <c r="F31" s="337">
        <v>250000</v>
      </c>
      <c r="G31" s="337">
        <v>2550000</v>
      </c>
      <c r="H31" s="530"/>
      <c r="I31" s="530"/>
      <c r="J31" s="530"/>
      <c r="K31" s="530"/>
      <c r="L31" s="530"/>
      <c r="M31" s="530"/>
      <c r="N31" s="530"/>
      <c r="O31" s="530"/>
      <c r="P31" s="530"/>
      <c r="Q31" s="530"/>
    </row>
    <row r="32" spans="1:17" ht="11.25">
      <c r="A32" s="532"/>
      <c r="B32" s="336" t="s">
        <v>522</v>
      </c>
      <c r="C32" s="527"/>
      <c r="D32" s="524"/>
      <c r="E32" s="337"/>
      <c r="F32" s="337"/>
      <c r="G32" s="337"/>
      <c r="H32" s="530"/>
      <c r="I32" s="530"/>
      <c r="J32" s="530"/>
      <c r="K32" s="530"/>
      <c r="L32" s="530"/>
      <c r="M32" s="530"/>
      <c r="N32" s="530"/>
      <c r="O32" s="530"/>
      <c r="P32" s="530"/>
      <c r="Q32" s="530"/>
    </row>
    <row r="33" spans="1:17" ht="11.25">
      <c r="A33" s="532"/>
      <c r="B33" s="336" t="s">
        <v>523</v>
      </c>
      <c r="C33" s="528"/>
      <c r="D33" s="525"/>
      <c r="E33" s="337"/>
      <c r="F33" s="337"/>
      <c r="G33" s="337"/>
      <c r="H33" s="531"/>
      <c r="I33" s="531"/>
      <c r="J33" s="531"/>
      <c r="K33" s="531"/>
      <c r="L33" s="531"/>
      <c r="M33" s="531"/>
      <c r="N33" s="531"/>
      <c r="O33" s="531"/>
      <c r="P33" s="531"/>
      <c r="Q33" s="531"/>
    </row>
    <row r="34" spans="1:17" ht="11.25">
      <c r="A34" s="532" t="s">
        <v>570</v>
      </c>
      <c r="B34" s="336" t="s">
        <v>539</v>
      </c>
      <c r="C34" s="542" t="s">
        <v>534</v>
      </c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4"/>
    </row>
    <row r="35" spans="1:17" ht="11.25">
      <c r="A35" s="532"/>
      <c r="B35" s="336" t="s">
        <v>517</v>
      </c>
      <c r="C35" s="545"/>
      <c r="D35" s="546"/>
      <c r="E35" s="546"/>
      <c r="F35" s="546"/>
      <c r="G35" s="546"/>
      <c r="H35" s="546"/>
      <c r="I35" s="546"/>
      <c r="J35" s="546"/>
      <c r="K35" s="546"/>
      <c r="L35" s="546"/>
      <c r="M35" s="546"/>
      <c r="N35" s="546"/>
      <c r="O35" s="546"/>
      <c r="P35" s="546"/>
      <c r="Q35" s="547"/>
    </row>
    <row r="36" spans="1:17" ht="11.25">
      <c r="A36" s="532"/>
      <c r="B36" s="336" t="s">
        <v>518</v>
      </c>
      <c r="C36" s="545"/>
      <c r="D36" s="546"/>
      <c r="E36" s="546"/>
      <c r="F36" s="546"/>
      <c r="G36" s="546"/>
      <c r="H36" s="546"/>
      <c r="I36" s="546"/>
      <c r="J36" s="546"/>
      <c r="K36" s="546"/>
      <c r="L36" s="546"/>
      <c r="M36" s="546"/>
      <c r="N36" s="546"/>
      <c r="O36" s="546"/>
      <c r="P36" s="546"/>
      <c r="Q36" s="547"/>
    </row>
    <row r="37" spans="1:17" ht="11.25">
      <c r="A37" s="532"/>
      <c r="B37" s="336" t="s">
        <v>519</v>
      </c>
      <c r="C37" s="548"/>
      <c r="D37" s="549"/>
      <c r="E37" s="549"/>
      <c r="F37" s="549"/>
      <c r="G37" s="549"/>
      <c r="H37" s="549"/>
      <c r="I37" s="549"/>
      <c r="J37" s="549"/>
      <c r="K37" s="549"/>
      <c r="L37" s="549"/>
      <c r="M37" s="549"/>
      <c r="N37" s="549"/>
      <c r="O37" s="549"/>
      <c r="P37" s="549"/>
      <c r="Q37" s="550"/>
    </row>
    <row r="38" spans="1:17" ht="11.25">
      <c r="A38" s="532"/>
      <c r="B38" s="336" t="s">
        <v>520</v>
      </c>
      <c r="C38" s="336"/>
      <c r="D38" s="336"/>
      <c r="E38" s="337">
        <f aca="true" t="shared" si="3" ref="E38:Q38">SUM(E39:E46)</f>
        <v>3180000</v>
      </c>
      <c r="F38" s="337">
        <f t="shared" si="3"/>
        <v>747300</v>
      </c>
      <c r="G38" s="337">
        <f t="shared" si="3"/>
        <v>2432700</v>
      </c>
      <c r="H38" s="337">
        <f t="shared" si="3"/>
        <v>1200000</v>
      </c>
      <c r="I38" s="337">
        <f t="shared" si="3"/>
        <v>180000</v>
      </c>
      <c r="J38" s="337">
        <f t="shared" si="3"/>
        <v>110000</v>
      </c>
      <c r="K38" s="337">
        <f t="shared" si="3"/>
        <v>0</v>
      </c>
      <c r="L38" s="337">
        <f t="shared" si="3"/>
        <v>70000</v>
      </c>
      <c r="M38" s="337">
        <f t="shared" si="3"/>
        <v>1020000</v>
      </c>
      <c r="N38" s="337">
        <f t="shared" si="3"/>
        <v>0</v>
      </c>
      <c r="O38" s="337">
        <f t="shared" si="3"/>
        <v>1020000</v>
      </c>
      <c r="P38" s="337">
        <f t="shared" si="3"/>
        <v>0</v>
      </c>
      <c r="Q38" s="337">
        <f t="shared" si="3"/>
        <v>0</v>
      </c>
    </row>
    <row r="39" spans="1:17" ht="11.25" customHeight="1">
      <c r="A39" s="532"/>
      <c r="B39" s="336" t="s">
        <v>521</v>
      </c>
      <c r="C39" s="526"/>
      <c r="D39" s="523" t="s">
        <v>651</v>
      </c>
      <c r="E39" s="337"/>
      <c r="F39" s="337"/>
      <c r="G39" s="337"/>
      <c r="H39" s="463"/>
      <c r="I39" s="463"/>
      <c r="J39" s="463"/>
      <c r="K39" s="463"/>
      <c r="L39" s="463"/>
      <c r="M39" s="463"/>
      <c r="N39" s="463"/>
      <c r="O39" s="463"/>
      <c r="P39" s="463"/>
      <c r="Q39" s="463"/>
    </row>
    <row r="40" spans="1:17" ht="11.25">
      <c r="A40" s="532"/>
      <c r="B40" s="336" t="s">
        <v>501</v>
      </c>
      <c r="C40" s="527"/>
      <c r="D40" s="524"/>
      <c r="E40" s="337">
        <f>E44*3</f>
        <v>900000</v>
      </c>
      <c r="F40" s="337">
        <f>F44*3</f>
        <v>135000</v>
      </c>
      <c r="G40" s="337">
        <f>G44*3</f>
        <v>765000</v>
      </c>
      <c r="H40" s="464"/>
      <c r="I40" s="464"/>
      <c r="J40" s="464"/>
      <c r="K40" s="464"/>
      <c r="L40" s="464"/>
      <c r="M40" s="464"/>
      <c r="N40" s="464"/>
      <c r="O40" s="464"/>
      <c r="P40" s="464"/>
      <c r="Q40" s="464"/>
    </row>
    <row r="41" spans="1:17" ht="11.25">
      <c r="A41" s="532"/>
      <c r="B41" s="336" t="s">
        <v>522</v>
      </c>
      <c r="C41" s="527"/>
      <c r="D41" s="524"/>
      <c r="E41" s="337">
        <f aca="true" t="shared" si="4" ref="E41:G42">E45*3</f>
        <v>900000</v>
      </c>
      <c r="F41" s="337">
        <f t="shared" si="4"/>
        <v>135000</v>
      </c>
      <c r="G41" s="337">
        <f t="shared" si="4"/>
        <v>765000</v>
      </c>
      <c r="H41" s="464"/>
      <c r="I41" s="464"/>
      <c r="J41" s="464"/>
      <c r="K41" s="464"/>
      <c r="L41" s="464"/>
      <c r="M41" s="464"/>
      <c r="N41" s="464"/>
      <c r="O41" s="464"/>
      <c r="P41" s="464"/>
      <c r="Q41" s="464"/>
    </row>
    <row r="42" spans="1:17" ht="11.25">
      <c r="A42" s="532"/>
      <c r="B42" s="336" t="s">
        <v>523</v>
      </c>
      <c r="C42" s="527"/>
      <c r="D42" s="525"/>
      <c r="E42" s="337">
        <f t="shared" si="4"/>
        <v>585000</v>
      </c>
      <c r="F42" s="337">
        <f t="shared" si="4"/>
        <v>290475</v>
      </c>
      <c r="G42" s="337">
        <f t="shared" si="4"/>
        <v>294525</v>
      </c>
      <c r="H42" s="465">
        <f>H46*3</f>
        <v>900000</v>
      </c>
      <c r="I42" s="465">
        <f aca="true" t="shared" si="5" ref="I42:O42">I46*3</f>
        <v>135000</v>
      </c>
      <c r="J42" s="465">
        <f t="shared" si="5"/>
        <v>82500</v>
      </c>
      <c r="K42" s="465"/>
      <c r="L42" s="465">
        <f t="shared" si="5"/>
        <v>52500</v>
      </c>
      <c r="M42" s="465">
        <f t="shared" si="5"/>
        <v>765000</v>
      </c>
      <c r="N42" s="465"/>
      <c r="O42" s="465">
        <f t="shared" si="5"/>
        <v>765000</v>
      </c>
      <c r="P42" s="465"/>
      <c r="Q42" s="465"/>
    </row>
    <row r="43" spans="1:17" ht="11.25">
      <c r="A43" s="532"/>
      <c r="B43" s="336" t="s">
        <v>521</v>
      </c>
      <c r="C43" s="527"/>
      <c r="D43" s="523" t="s">
        <v>642</v>
      </c>
      <c r="E43" s="337"/>
      <c r="F43" s="337"/>
      <c r="G43" s="337"/>
      <c r="H43" s="464"/>
      <c r="I43" s="464"/>
      <c r="J43" s="464"/>
      <c r="K43" s="464"/>
      <c r="L43" s="464"/>
      <c r="M43" s="464"/>
      <c r="N43" s="464"/>
      <c r="O43" s="464"/>
      <c r="P43" s="464"/>
      <c r="Q43" s="464"/>
    </row>
    <row r="44" spans="1:17" ht="11.25">
      <c r="A44" s="532"/>
      <c r="B44" s="336" t="s">
        <v>501</v>
      </c>
      <c r="C44" s="527"/>
      <c r="D44" s="524"/>
      <c r="E44" s="337">
        <v>300000</v>
      </c>
      <c r="F44" s="337">
        <v>45000</v>
      </c>
      <c r="G44" s="337">
        <v>255000</v>
      </c>
      <c r="H44" s="464"/>
      <c r="I44" s="464"/>
      <c r="J44" s="464"/>
      <c r="K44" s="464"/>
      <c r="L44" s="464"/>
      <c r="M44" s="464"/>
      <c r="N44" s="464"/>
      <c r="O44" s="464"/>
      <c r="P44" s="464"/>
      <c r="Q44" s="464"/>
    </row>
    <row r="45" spans="1:17" ht="11.25">
      <c r="A45" s="532"/>
      <c r="B45" s="336" t="s">
        <v>522</v>
      </c>
      <c r="C45" s="527"/>
      <c r="D45" s="524"/>
      <c r="E45" s="337">
        <v>300000</v>
      </c>
      <c r="F45" s="337">
        <v>45000</v>
      </c>
      <c r="G45" s="337">
        <v>255000</v>
      </c>
      <c r="H45" s="464"/>
      <c r="I45" s="464"/>
      <c r="J45" s="464"/>
      <c r="K45" s="464"/>
      <c r="L45" s="464"/>
      <c r="M45" s="464"/>
      <c r="N45" s="464"/>
      <c r="O45" s="464"/>
      <c r="P45" s="464"/>
      <c r="Q45" s="464"/>
    </row>
    <row r="46" spans="1:17" ht="11.25">
      <c r="A46" s="532"/>
      <c r="B46" s="336" t="s">
        <v>523</v>
      </c>
      <c r="C46" s="528"/>
      <c r="D46" s="525"/>
      <c r="E46" s="337">
        <v>195000</v>
      </c>
      <c r="F46" s="337">
        <v>96825</v>
      </c>
      <c r="G46" s="337">
        <v>98175</v>
      </c>
      <c r="H46" s="466">
        <v>300000</v>
      </c>
      <c r="I46" s="466">
        <v>45000</v>
      </c>
      <c r="J46" s="466">
        <v>27500</v>
      </c>
      <c r="K46" s="466"/>
      <c r="L46" s="466">
        <v>17500</v>
      </c>
      <c r="M46" s="466">
        <v>255000</v>
      </c>
      <c r="N46" s="466"/>
      <c r="O46" s="466">
        <v>255000</v>
      </c>
      <c r="P46" s="466"/>
      <c r="Q46" s="466"/>
    </row>
    <row r="47" spans="1:17" ht="11.25">
      <c r="A47" s="532" t="s">
        <v>528</v>
      </c>
      <c r="B47" s="336" t="s">
        <v>539</v>
      </c>
      <c r="C47" s="542" t="s">
        <v>549</v>
      </c>
      <c r="D47" s="543"/>
      <c r="E47" s="543"/>
      <c r="F47" s="543"/>
      <c r="G47" s="543"/>
      <c r="H47" s="543"/>
      <c r="I47" s="543"/>
      <c r="J47" s="543"/>
      <c r="K47" s="543"/>
      <c r="L47" s="543"/>
      <c r="M47" s="543"/>
      <c r="N47" s="543"/>
      <c r="O47" s="543"/>
      <c r="P47" s="543"/>
      <c r="Q47" s="544"/>
    </row>
    <row r="48" spans="1:17" ht="11.25">
      <c r="A48" s="532"/>
      <c r="B48" s="336" t="s">
        <v>517</v>
      </c>
      <c r="C48" s="545"/>
      <c r="D48" s="546"/>
      <c r="E48" s="546"/>
      <c r="F48" s="546"/>
      <c r="G48" s="546"/>
      <c r="H48" s="546"/>
      <c r="I48" s="546"/>
      <c r="J48" s="546"/>
      <c r="K48" s="546"/>
      <c r="L48" s="546"/>
      <c r="M48" s="546"/>
      <c r="N48" s="546"/>
      <c r="O48" s="546"/>
      <c r="P48" s="546"/>
      <c r="Q48" s="547"/>
    </row>
    <row r="49" spans="1:17" ht="11.25">
      <c r="A49" s="532"/>
      <c r="B49" s="336" t="s">
        <v>518</v>
      </c>
      <c r="C49" s="545"/>
      <c r="D49" s="546"/>
      <c r="E49" s="546"/>
      <c r="F49" s="546"/>
      <c r="G49" s="546"/>
      <c r="H49" s="546"/>
      <c r="I49" s="546"/>
      <c r="J49" s="546"/>
      <c r="K49" s="546"/>
      <c r="L49" s="546"/>
      <c r="M49" s="546"/>
      <c r="N49" s="546"/>
      <c r="O49" s="546"/>
      <c r="P49" s="546"/>
      <c r="Q49" s="547"/>
    </row>
    <row r="50" spans="1:17" ht="11.25">
      <c r="A50" s="532"/>
      <c r="B50" s="336" t="s">
        <v>519</v>
      </c>
      <c r="C50" s="548"/>
      <c r="D50" s="549"/>
      <c r="E50" s="549"/>
      <c r="F50" s="549"/>
      <c r="G50" s="549"/>
      <c r="H50" s="549"/>
      <c r="I50" s="549"/>
      <c r="J50" s="549"/>
      <c r="K50" s="549"/>
      <c r="L50" s="549"/>
      <c r="M50" s="549"/>
      <c r="N50" s="549"/>
      <c r="O50" s="549"/>
      <c r="P50" s="549"/>
      <c r="Q50" s="550"/>
    </row>
    <row r="51" spans="1:17" ht="11.25">
      <c r="A51" s="532"/>
      <c r="B51" s="336" t="s">
        <v>520</v>
      </c>
      <c r="C51" s="336"/>
      <c r="D51" s="336"/>
      <c r="E51" s="337">
        <f>SUM(E52:E55)</f>
        <v>4600000</v>
      </c>
      <c r="F51" s="337">
        <f aca="true" t="shared" si="6" ref="F51:Q51">SUM(F52:F55)</f>
        <v>885501</v>
      </c>
      <c r="G51" s="337">
        <f t="shared" si="6"/>
        <v>3714499</v>
      </c>
      <c r="H51" s="337">
        <f t="shared" si="6"/>
        <v>2750000</v>
      </c>
      <c r="I51" s="337">
        <f t="shared" si="6"/>
        <v>435167</v>
      </c>
      <c r="J51" s="337">
        <f t="shared" si="6"/>
        <v>0</v>
      </c>
      <c r="K51" s="337">
        <f t="shared" si="6"/>
        <v>0</v>
      </c>
      <c r="L51" s="337">
        <f t="shared" si="6"/>
        <v>435167</v>
      </c>
      <c r="M51" s="337">
        <f t="shared" si="6"/>
        <v>2314833</v>
      </c>
      <c r="N51" s="337">
        <f t="shared" si="6"/>
        <v>0</v>
      </c>
      <c r="O51" s="337">
        <f t="shared" si="6"/>
        <v>1646000</v>
      </c>
      <c r="P51" s="337">
        <f t="shared" si="6"/>
        <v>0</v>
      </c>
      <c r="Q51" s="337">
        <f t="shared" si="6"/>
        <v>668833</v>
      </c>
    </row>
    <row r="52" spans="1:17" ht="11.25">
      <c r="A52" s="532"/>
      <c r="B52" s="336" t="s">
        <v>521</v>
      </c>
      <c r="C52" s="526"/>
      <c r="D52" s="523" t="s">
        <v>651</v>
      </c>
      <c r="E52" s="337"/>
      <c r="F52" s="337"/>
      <c r="G52" s="337"/>
      <c r="H52" s="529">
        <v>2750000</v>
      </c>
      <c r="I52" s="529">
        <v>435167</v>
      </c>
      <c r="J52" s="529"/>
      <c r="K52" s="529"/>
      <c r="L52" s="529">
        <v>435167</v>
      </c>
      <c r="M52" s="529">
        <v>2314833</v>
      </c>
      <c r="N52" s="529"/>
      <c r="O52" s="529">
        <v>1646000</v>
      </c>
      <c r="P52" s="529"/>
      <c r="Q52" s="529">
        <v>668833</v>
      </c>
    </row>
    <row r="53" spans="1:17" ht="11.25">
      <c r="A53" s="532"/>
      <c r="B53" s="336" t="s">
        <v>501</v>
      </c>
      <c r="C53" s="527"/>
      <c r="D53" s="524"/>
      <c r="E53" s="337">
        <v>2750000</v>
      </c>
      <c r="F53" s="337">
        <f>E53-G53</f>
        <v>435167</v>
      </c>
      <c r="G53" s="337">
        <v>2314833</v>
      </c>
      <c r="H53" s="530"/>
      <c r="I53" s="530"/>
      <c r="J53" s="530"/>
      <c r="K53" s="530"/>
      <c r="L53" s="530"/>
      <c r="M53" s="530"/>
      <c r="N53" s="530"/>
      <c r="O53" s="530"/>
      <c r="P53" s="530"/>
      <c r="Q53" s="530"/>
    </row>
    <row r="54" spans="1:17" ht="11.25">
      <c r="A54" s="532"/>
      <c r="B54" s="336" t="s">
        <v>522</v>
      </c>
      <c r="C54" s="527"/>
      <c r="D54" s="524"/>
      <c r="E54" s="337">
        <v>925000</v>
      </c>
      <c r="F54" s="337">
        <f>E54-G54</f>
        <v>225167</v>
      </c>
      <c r="G54" s="337">
        <v>699833</v>
      </c>
      <c r="H54" s="530"/>
      <c r="I54" s="530"/>
      <c r="J54" s="530"/>
      <c r="K54" s="530"/>
      <c r="L54" s="530"/>
      <c r="M54" s="530"/>
      <c r="N54" s="530"/>
      <c r="O54" s="530"/>
      <c r="P54" s="530"/>
      <c r="Q54" s="530"/>
    </row>
    <row r="55" spans="1:17" ht="11.25">
      <c r="A55" s="532"/>
      <c r="B55" s="336" t="s">
        <v>523</v>
      </c>
      <c r="C55" s="528"/>
      <c r="D55" s="525"/>
      <c r="E55" s="337">
        <v>925000</v>
      </c>
      <c r="F55" s="337">
        <f>E55-G55</f>
        <v>225167</v>
      </c>
      <c r="G55" s="337">
        <v>699833</v>
      </c>
      <c r="H55" s="531"/>
      <c r="I55" s="531"/>
      <c r="J55" s="531"/>
      <c r="K55" s="531"/>
      <c r="L55" s="531"/>
      <c r="M55" s="531"/>
      <c r="N55" s="531"/>
      <c r="O55" s="531"/>
      <c r="P55" s="531"/>
      <c r="Q55" s="531"/>
    </row>
    <row r="56" spans="1:17" ht="11.25">
      <c r="A56" s="532" t="s">
        <v>529</v>
      </c>
      <c r="B56" s="336" t="s">
        <v>539</v>
      </c>
      <c r="C56" s="542" t="s">
        <v>547</v>
      </c>
      <c r="D56" s="543"/>
      <c r="E56" s="543"/>
      <c r="F56" s="543"/>
      <c r="G56" s="543"/>
      <c r="H56" s="543"/>
      <c r="I56" s="543"/>
      <c r="J56" s="543"/>
      <c r="K56" s="543"/>
      <c r="L56" s="543"/>
      <c r="M56" s="543"/>
      <c r="N56" s="543"/>
      <c r="O56" s="543"/>
      <c r="P56" s="543"/>
      <c r="Q56" s="544"/>
    </row>
    <row r="57" spans="1:17" ht="11.25">
      <c r="A57" s="532"/>
      <c r="B57" s="336" t="s">
        <v>517</v>
      </c>
      <c r="C57" s="545"/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6"/>
      <c r="O57" s="546"/>
      <c r="P57" s="546"/>
      <c r="Q57" s="547"/>
    </row>
    <row r="58" spans="1:17" ht="11.25">
      <c r="A58" s="532"/>
      <c r="B58" s="336" t="s">
        <v>518</v>
      </c>
      <c r="C58" s="545"/>
      <c r="D58" s="546"/>
      <c r="E58" s="546"/>
      <c r="F58" s="546"/>
      <c r="G58" s="546"/>
      <c r="H58" s="546"/>
      <c r="I58" s="546"/>
      <c r="J58" s="546"/>
      <c r="K58" s="546"/>
      <c r="L58" s="546"/>
      <c r="M58" s="546"/>
      <c r="N58" s="546"/>
      <c r="O58" s="546"/>
      <c r="P58" s="546"/>
      <c r="Q58" s="547"/>
    </row>
    <row r="59" spans="1:17" ht="11.25">
      <c r="A59" s="532"/>
      <c r="B59" s="336" t="s">
        <v>519</v>
      </c>
      <c r="C59" s="548"/>
      <c r="D59" s="549"/>
      <c r="E59" s="549"/>
      <c r="F59" s="549"/>
      <c r="G59" s="549"/>
      <c r="H59" s="549"/>
      <c r="I59" s="549"/>
      <c r="J59" s="549"/>
      <c r="K59" s="549"/>
      <c r="L59" s="549"/>
      <c r="M59" s="549"/>
      <c r="N59" s="549"/>
      <c r="O59" s="549"/>
      <c r="P59" s="549"/>
      <c r="Q59" s="550"/>
    </row>
    <row r="60" spans="1:17" ht="11.25">
      <c r="A60" s="532"/>
      <c r="B60" s="336" t="s">
        <v>520</v>
      </c>
      <c r="C60" s="336"/>
      <c r="D60" s="336"/>
      <c r="E60" s="337">
        <f>SUM(E61:E64)</f>
        <v>700000</v>
      </c>
      <c r="F60" s="337">
        <f>SUM(F61:F64)</f>
        <v>134750</v>
      </c>
      <c r="G60" s="337">
        <f>SUM(G61:G64)</f>
        <v>565250</v>
      </c>
      <c r="H60" s="337"/>
      <c r="I60" s="337"/>
      <c r="J60" s="337"/>
      <c r="K60" s="337"/>
      <c r="L60" s="337"/>
      <c r="M60" s="337"/>
      <c r="N60" s="337"/>
      <c r="O60" s="337"/>
      <c r="P60" s="337"/>
      <c r="Q60" s="337"/>
    </row>
    <row r="61" spans="1:17" ht="11.25">
      <c r="A61" s="532"/>
      <c r="B61" s="336" t="s">
        <v>521</v>
      </c>
      <c r="C61" s="526"/>
      <c r="D61" s="523" t="s">
        <v>557</v>
      </c>
      <c r="E61" s="337"/>
      <c r="F61" s="337"/>
      <c r="G61" s="337"/>
      <c r="H61" s="529"/>
      <c r="I61" s="529"/>
      <c r="J61" s="529"/>
      <c r="K61" s="529"/>
      <c r="L61" s="529"/>
      <c r="M61" s="529"/>
      <c r="N61" s="529"/>
      <c r="O61" s="529"/>
      <c r="P61" s="529"/>
      <c r="Q61" s="529"/>
    </row>
    <row r="62" spans="1:17" ht="11.25">
      <c r="A62" s="532"/>
      <c r="B62" s="336" t="s">
        <v>501</v>
      </c>
      <c r="C62" s="527"/>
      <c r="D62" s="524"/>
      <c r="E62" s="337"/>
      <c r="F62" s="337"/>
      <c r="G62" s="337"/>
      <c r="H62" s="530"/>
      <c r="I62" s="530"/>
      <c r="J62" s="530"/>
      <c r="K62" s="530"/>
      <c r="L62" s="530"/>
      <c r="M62" s="530"/>
      <c r="N62" s="530"/>
      <c r="O62" s="530"/>
      <c r="P62" s="530"/>
      <c r="Q62" s="530"/>
    </row>
    <row r="63" spans="1:17" ht="11.25">
      <c r="A63" s="532"/>
      <c r="B63" s="336" t="s">
        <v>522</v>
      </c>
      <c r="C63" s="527"/>
      <c r="D63" s="524"/>
      <c r="E63" s="337">
        <v>700000</v>
      </c>
      <c r="F63" s="337">
        <f>E63-G63</f>
        <v>134750</v>
      </c>
      <c r="G63" s="337">
        <v>565250</v>
      </c>
      <c r="H63" s="530"/>
      <c r="I63" s="530"/>
      <c r="J63" s="530"/>
      <c r="K63" s="530"/>
      <c r="L63" s="530"/>
      <c r="M63" s="530"/>
      <c r="N63" s="530"/>
      <c r="O63" s="530"/>
      <c r="P63" s="530"/>
      <c r="Q63" s="530"/>
    </row>
    <row r="64" spans="1:17" ht="11.25">
      <c r="A64" s="532"/>
      <c r="B64" s="336" t="s">
        <v>523</v>
      </c>
      <c r="C64" s="528"/>
      <c r="D64" s="525"/>
      <c r="E64" s="337"/>
      <c r="F64" s="337"/>
      <c r="G64" s="337"/>
      <c r="H64" s="531"/>
      <c r="I64" s="531"/>
      <c r="J64" s="531"/>
      <c r="K64" s="531"/>
      <c r="L64" s="531"/>
      <c r="M64" s="531"/>
      <c r="N64" s="531"/>
      <c r="O64" s="531"/>
      <c r="P64" s="531"/>
      <c r="Q64" s="531"/>
    </row>
    <row r="65" spans="1:17" ht="11.25">
      <c r="A65" s="532" t="s">
        <v>530</v>
      </c>
      <c r="B65" s="336" t="s">
        <v>516</v>
      </c>
      <c r="C65" s="533"/>
      <c r="D65" s="534"/>
      <c r="E65" s="534"/>
      <c r="F65" s="534"/>
      <c r="G65" s="534"/>
      <c r="H65" s="534"/>
      <c r="I65" s="534"/>
      <c r="J65" s="534"/>
      <c r="K65" s="534"/>
      <c r="L65" s="534"/>
      <c r="M65" s="534"/>
      <c r="N65" s="534"/>
      <c r="O65" s="534"/>
      <c r="P65" s="534"/>
      <c r="Q65" s="535"/>
    </row>
    <row r="66" spans="1:17" ht="11.25">
      <c r="A66" s="532"/>
      <c r="B66" s="336" t="s">
        <v>517</v>
      </c>
      <c r="C66" s="536"/>
      <c r="D66" s="537"/>
      <c r="E66" s="537"/>
      <c r="F66" s="537"/>
      <c r="G66" s="537"/>
      <c r="H66" s="537"/>
      <c r="I66" s="537"/>
      <c r="J66" s="537"/>
      <c r="K66" s="537"/>
      <c r="L66" s="537"/>
      <c r="M66" s="537"/>
      <c r="N66" s="537"/>
      <c r="O66" s="537"/>
      <c r="P66" s="537"/>
      <c r="Q66" s="538"/>
    </row>
    <row r="67" spans="1:17" ht="11.25">
      <c r="A67" s="532"/>
      <c r="B67" s="336" t="s">
        <v>518</v>
      </c>
      <c r="C67" s="536"/>
      <c r="D67" s="537"/>
      <c r="E67" s="537"/>
      <c r="F67" s="537"/>
      <c r="G67" s="537"/>
      <c r="H67" s="537"/>
      <c r="I67" s="537"/>
      <c r="J67" s="537"/>
      <c r="K67" s="537"/>
      <c r="L67" s="537"/>
      <c r="M67" s="537"/>
      <c r="N67" s="537"/>
      <c r="O67" s="537"/>
      <c r="P67" s="537"/>
      <c r="Q67" s="538"/>
    </row>
    <row r="68" spans="1:17" ht="11.25">
      <c r="A68" s="532"/>
      <c r="B68" s="336" t="s">
        <v>519</v>
      </c>
      <c r="C68" s="539"/>
      <c r="D68" s="540"/>
      <c r="E68" s="540"/>
      <c r="F68" s="540"/>
      <c r="G68" s="540"/>
      <c r="H68" s="540"/>
      <c r="I68" s="540"/>
      <c r="J68" s="540"/>
      <c r="K68" s="540"/>
      <c r="L68" s="540"/>
      <c r="M68" s="540"/>
      <c r="N68" s="540"/>
      <c r="O68" s="540"/>
      <c r="P68" s="540"/>
      <c r="Q68" s="541"/>
    </row>
    <row r="69" spans="1:17" ht="11.25">
      <c r="A69" s="532"/>
      <c r="B69" s="336" t="s">
        <v>520</v>
      </c>
      <c r="C69" s="336"/>
      <c r="D69" s="336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  <c r="P69" s="336"/>
      <c r="Q69" s="336"/>
    </row>
    <row r="70" spans="1:17" ht="11.25">
      <c r="A70" s="532"/>
      <c r="B70" s="336" t="s">
        <v>521</v>
      </c>
      <c r="C70" s="526"/>
      <c r="D70" s="526"/>
      <c r="E70" s="336"/>
      <c r="F70" s="336"/>
      <c r="G70" s="336"/>
      <c r="H70" s="526"/>
      <c r="I70" s="526"/>
      <c r="J70" s="526"/>
      <c r="K70" s="526"/>
      <c r="L70" s="526"/>
      <c r="M70" s="526"/>
      <c r="N70" s="526"/>
      <c r="O70" s="526"/>
      <c r="P70" s="526"/>
      <c r="Q70" s="526"/>
    </row>
    <row r="71" spans="1:17" ht="11.25">
      <c r="A71" s="532"/>
      <c r="B71" s="336" t="s">
        <v>501</v>
      </c>
      <c r="C71" s="527"/>
      <c r="D71" s="527"/>
      <c r="E71" s="336"/>
      <c r="F71" s="336"/>
      <c r="G71" s="336"/>
      <c r="H71" s="527"/>
      <c r="I71" s="527"/>
      <c r="J71" s="527"/>
      <c r="K71" s="527"/>
      <c r="L71" s="527"/>
      <c r="M71" s="527"/>
      <c r="N71" s="527"/>
      <c r="O71" s="527"/>
      <c r="P71" s="527"/>
      <c r="Q71" s="527"/>
    </row>
    <row r="72" spans="1:17" ht="11.25">
      <c r="A72" s="532"/>
      <c r="B72" s="336" t="s">
        <v>522</v>
      </c>
      <c r="C72" s="527"/>
      <c r="D72" s="527"/>
      <c r="E72" s="336"/>
      <c r="F72" s="336"/>
      <c r="G72" s="336"/>
      <c r="H72" s="527"/>
      <c r="I72" s="527"/>
      <c r="J72" s="527"/>
      <c r="K72" s="527"/>
      <c r="L72" s="527"/>
      <c r="M72" s="527"/>
      <c r="N72" s="527"/>
      <c r="O72" s="527"/>
      <c r="P72" s="527"/>
      <c r="Q72" s="527"/>
    </row>
    <row r="73" spans="1:17" ht="11.25">
      <c r="A73" s="532"/>
      <c r="B73" s="336" t="s">
        <v>523</v>
      </c>
      <c r="C73" s="528"/>
      <c r="D73" s="528"/>
      <c r="E73" s="336"/>
      <c r="F73" s="336"/>
      <c r="G73" s="336"/>
      <c r="H73" s="528"/>
      <c r="I73" s="528"/>
      <c r="J73" s="528"/>
      <c r="K73" s="528"/>
      <c r="L73" s="528"/>
      <c r="M73" s="528"/>
      <c r="N73" s="528"/>
      <c r="O73" s="528"/>
      <c r="P73" s="528"/>
      <c r="Q73" s="528"/>
    </row>
    <row r="74" spans="1:17" ht="11.25">
      <c r="A74" s="554" t="s">
        <v>525</v>
      </c>
      <c r="B74" s="554"/>
      <c r="C74" s="551" t="s">
        <v>514</v>
      </c>
      <c r="D74" s="552"/>
      <c r="E74" s="340">
        <v>15780000</v>
      </c>
      <c r="F74" s="340">
        <v>4167551</v>
      </c>
      <c r="G74" s="340">
        <v>11412449</v>
      </c>
      <c r="H74" s="340">
        <v>9810000</v>
      </c>
      <c r="I74" s="340">
        <v>2295167</v>
      </c>
      <c r="J74" s="340">
        <v>110000</v>
      </c>
      <c r="K74" s="340">
        <v>0</v>
      </c>
      <c r="L74" s="340">
        <v>2185167</v>
      </c>
      <c r="M74" s="340">
        <v>7314833</v>
      </c>
      <c r="N74" s="340">
        <v>0</v>
      </c>
      <c r="O74" s="340">
        <v>6646000</v>
      </c>
      <c r="P74" s="340">
        <v>0</v>
      </c>
      <c r="Q74" s="340">
        <v>668833</v>
      </c>
    </row>
    <row r="76" spans="1:10" ht="11.25">
      <c r="A76" s="553" t="s">
        <v>526</v>
      </c>
      <c r="B76" s="553"/>
      <c r="C76" s="553"/>
      <c r="D76" s="553"/>
      <c r="E76" s="553"/>
      <c r="F76" s="553"/>
      <c r="G76" s="553"/>
      <c r="H76" s="553"/>
      <c r="I76" s="553"/>
      <c r="J76" s="553"/>
    </row>
    <row r="77" ht="11.25">
      <c r="A77" s="333" t="s">
        <v>527</v>
      </c>
    </row>
  </sheetData>
  <mergeCells count="98">
    <mergeCell ref="G9:G13"/>
    <mergeCell ref="N12:Q12"/>
    <mergeCell ref="A6:Q6"/>
    <mergeCell ref="A8:A13"/>
    <mergeCell ref="B8:B13"/>
    <mergeCell ref="C8:C13"/>
    <mergeCell ref="D8:D13"/>
    <mergeCell ref="E8:E13"/>
    <mergeCell ref="F8:G8"/>
    <mergeCell ref="H8:Q8"/>
    <mergeCell ref="M11:Q11"/>
    <mergeCell ref="I12:I13"/>
    <mergeCell ref="J12:L12"/>
    <mergeCell ref="M12:M13"/>
    <mergeCell ref="P21:P24"/>
    <mergeCell ref="C15:D15"/>
    <mergeCell ref="F9:F13"/>
    <mergeCell ref="K21:K24"/>
    <mergeCell ref="L21:L24"/>
    <mergeCell ref="H9:Q9"/>
    <mergeCell ref="H10:H13"/>
    <mergeCell ref="I10:Q10"/>
    <mergeCell ref="M21:M24"/>
    <mergeCell ref="I11:L11"/>
    <mergeCell ref="N21:N24"/>
    <mergeCell ref="A16:A24"/>
    <mergeCell ref="C16:Q19"/>
    <mergeCell ref="C21:C24"/>
    <mergeCell ref="D21:D24"/>
    <mergeCell ref="H21:H24"/>
    <mergeCell ref="I21:I24"/>
    <mergeCell ref="J21:J24"/>
    <mergeCell ref="Q21:Q24"/>
    <mergeCell ref="O21:O24"/>
    <mergeCell ref="K30:K33"/>
    <mergeCell ref="M30:M33"/>
    <mergeCell ref="L30:L33"/>
    <mergeCell ref="N30:N33"/>
    <mergeCell ref="O30:O33"/>
    <mergeCell ref="P30:P33"/>
    <mergeCell ref="Q30:Q33"/>
    <mergeCell ref="A25:A33"/>
    <mergeCell ref="C25:Q28"/>
    <mergeCell ref="C30:C33"/>
    <mergeCell ref="D30:D33"/>
    <mergeCell ref="H30:H33"/>
    <mergeCell ref="I30:I33"/>
    <mergeCell ref="J30:J33"/>
    <mergeCell ref="A76:J76"/>
    <mergeCell ref="A34:A46"/>
    <mergeCell ref="C34:Q37"/>
    <mergeCell ref="C39:C46"/>
    <mergeCell ref="N52:N55"/>
    <mergeCell ref="O52:O55"/>
    <mergeCell ref="P52:P55"/>
    <mergeCell ref="L52:L55"/>
    <mergeCell ref="M52:M55"/>
    <mergeCell ref="A74:B74"/>
    <mergeCell ref="C74:D74"/>
    <mergeCell ref="K61:K64"/>
    <mergeCell ref="L61:L64"/>
    <mergeCell ref="A47:A55"/>
    <mergeCell ref="C47:Q50"/>
    <mergeCell ref="C52:C55"/>
    <mergeCell ref="D52:D55"/>
    <mergeCell ref="H52:H55"/>
    <mergeCell ref="I52:I55"/>
    <mergeCell ref="J52:J55"/>
    <mergeCell ref="K52:K55"/>
    <mergeCell ref="O61:O64"/>
    <mergeCell ref="P61:P64"/>
    <mergeCell ref="Q52:Q55"/>
    <mergeCell ref="A56:A64"/>
    <mergeCell ref="C56:Q59"/>
    <mergeCell ref="C61:C64"/>
    <mergeCell ref="D61:D64"/>
    <mergeCell ref="H61:H64"/>
    <mergeCell ref="I61:I64"/>
    <mergeCell ref="J61:J64"/>
    <mergeCell ref="A65:A73"/>
    <mergeCell ref="C65:Q68"/>
    <mergeCell ref="C70:C73"/>
    <mergeCell ref="D70:D73"/>
    <mergeCell ref="H70:H73"/>
    <mergeCell ref="I70:I73"/>
    <mergeCell ref="J70:J73"/>
    <mergeCell ref="O70:O73"/>
    <mergeCell ref="P70:P73"/>
    <mergeCell ref="D39:D42"/>
    <mergeCell ref="D43:D46"/>
    <mergeCell ref="Q70:Q73"/>
    <mergeCell ref="K70:K73"/>
    <mergeCell ref="L70:L73"/>
    <mergeCell ref="M70:M73"/>
    <mergeCell ref="N70:N73"/>
    <mergeCell ref="Q61:Q64"/>
    <mergeCell ref="M61:M64"/>
    <mergeCell ref="N61:N64"/>
  </mergeCells>
  <printOptions/>
  <pageMargins left="0.3937007874015748" right="0.3937007874015748" top="0.6299212598425197" bottom="0.5905511811023623" header="0.5118110236220472" footer="0.5118110236220472"/>
  <pageSetup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D2" sqref="D2:D4"/>
    </sheetView>
  </sheetViews>
  <sheetFormatPr defaultColWidth="9.140625" defaultRowHeight="12.75"/>
  <cols>
    <col min="1" max="1" width="3.8515625" style="103" customWidth="1"/>
    <col min="2" max="2" width="51.421875" style="103" customWidth="1"/>
    <col min="3" max="3" width="14.28125" style="103" customWidth="1"/>
    <col min="4" max="4" width="12.7109375" style="103" customWidth="1"/>
    <col min="5" max="16384" width="9.140625" style="103" customWidth="1"/>
  </cols>
  <sheetData>
    <row r="1" spans="1:5" ht="12.75" customHeight="1">
      <c r="A1" s="477"/>
      <c r="B1" s="477"/>
      <c r="D1" s="316" t="s">
        <v>586</v>
      </c>
      <c r="E1" s="314"/>
    </row>
    <row r="2" spans="1:5" ht="12.75" customHeight="1">
      <c r="A2" s="477"/>
      <c r="B2" s="477"/>
      <c r="D2" s="317" t="s">
        <v>648</v>
      </c>
      <c r="E2" s="156"/>
    </row>
    <row r="3" spans="1:5" ht="12.75" customHeight="1">
      <c r="A3" s="477"/>
      <c r="B3" s="477"/>
      <c r="D3" s="317" t="s">
        <v>159</v>
      </c>
      <c r="E3" s="156"/>
    </row>
    <row r="4" spans="1:5" ht="12.75" customHeight="1">
      <c r="A4" s="477"/>
      <c r="B4" s="477"/>
      <c r="D4" s="317" t="s">
        <v>649</v>
      </c>
      <c r="E4" s="156"/>
    </row>
    <row r="5" spans="1:4" ht="11.25" customHeight="1">
      <c r="A5" s="477"/>
      <c r="B5" s="477"/>
      <c r="C5" s="477"/>
      <c r="D5" s="477"/>
    </row>
    <row r="6" spans="1:4" ht="15.75">
      <c r="A6" s="565" t="s">
        <v>475</v>
      </c>
      <c r="B6" s="565"/>
      <c r="C6" s="565"/>
      <c r="D6" s="565"/>
    </row>
    <row r="7" spans="1:4" ht="21" customHeight="1">
      <c r="A7" s="566" t="s">
        <v>189</v>
      </c>
      <c r="B7" s="566"/>
      <c r="C7" s="566"/>
      <c r="D7" s="566"/>
    </row>
    <row r="8" spans="1:4" ht="15.75" customHeight="1">
      <c r="A8" s="567" t="s">
        <v>148</v>
      </c>
      <c r="B8" s="567" t="s">
        <v>190</v>
      </c>
      <c r="C8" s="567" t="s">
        <v>191</v>
      </c>
      <c r="D8" s="567" t="s">
        <v>192</v>
      </c>
    </row>
    <row r="9" spans="1:4" s="143" customFormat="1" ht="31.5" customHeight="1">
      <c r="A9" s="567"/>
      <c r="B9" s="567"/>
      <c r="C9" s="567"/>
      <c r="D9" s="567"/>
    </row>
    <row r="10" spans="1:4" s="309" customFormat="1" ht="11.25">
      <c r="A10" s="106">
        <v>1</v>
      </c>
      <c r="B10" s="106">
        <v>2</v>
      </c>
      <c r="C10" s="106">
        <v>3</v>
      </c>
      <c r="D10" s="106">
        <v>4</v>
      </c>
    </row>
    <row r="11" spans="1:4" ht="19.5" customHeight="1">
      <c r="A11" s="562" t="s">
        <v>193</v>
      </c>
      <c r="B11" s="563"/>
      <c r="C11" s="144"/>
      <c r="D11" s="145">
        <f>SUM(D12:D19)</f>
        <v>4427643</v>
      </c>
    </row>
    <row r="12" spans="1:4" ht="19.5" customHeight="1">
      <c r="A12" s="146" t="s">
        <v>194</v>
      </c>
      <c r="B12" s="147" t="s">
        <v>195</v>
      </c>
      <c r="C12" s="146" t="s">
        <v>196</v>
      </c>
      <c r="D12" s="148">
        <v>4427643</v>
      </c>
    </row>
    <row r="13" spans="1:4" ht="19.5" customHeight="1">
      <c r="A13" s="146" t="s">
        <v>197</v>
      </c>
      <c r="B13" s="147" t="s">
        <v>198</v>
      </c>
      <c r="C13" s="146" t="s">
        <v>199</v>
      </c>
      <c r="D13" s="148"/>
    </row>
    <row r="14" spans="1:4" s="152" customFormat="1" ht="46.5" customHeight="1">
      <c r="A14" s="149" t="s">
        <v>200</v>
      </c>
      <c r="B14" s="150" t="s">
        <v>201</v>
      </c>
      <c r="C14" s="149" t="s">
        <v>202</v>
      </c>
      <c r="D14" s="155"/>
    </row>
    <row r="15" spans="1:4" ht="15.75">
      <c r="A15" s="146" t="s">
        <v>203</v>
      </c>
      <c r="B15" s="147" t="s">
        <v>204</v>
      </c>
      <c r="C15" s="146" t="s">
        <v>205</v>
      </c>
      <c r="D15" s="148"/>
    </row>
    <row r="16" spans="1:4" ht="19.5" customHeight="1">
      <c r="A16" s="146" t="s">
        <v>206</v>
      </c>
      <c r="B16" s="147" t="s">
        <v>207</v>
      </c>
      <c r="C16" s="146" t="s">
        <v>208</v>
      </c>
      <c r="D16" s="148"/>
    </row>
    <row r="17" spans="1:4" ht="19.5" customHeight="1">
      <c r="A17" s="146" t="s">
        <v>209</v>
      </c>
      <c r="B17" s="147" t="s">
        <v>210</v>
      </c>
      <c r="C17" s="146" t="s">
        <v>211</v>
      </c>
      <c r="D17" s="148"/>
    </row>
    <row r="18" spans="1:4" ht="15.75">
      <c r="A18" s="146" t="s">
        <v>212</v>
      </c>
      <c r="B18" s="147" t="s">
        <v>213</v>
      </c>
      <c r="C18" s="146" t="s">
        <v>214</v>
      </c>
      <c r="D18" s="148"/>
    </row>
    <row r="19" spans="1:4" ht="15.75">
      <c r="A19" s="146" t="s">
        <v>215</v>
      </c>
      <c r="B19" s="147" t="s">
        <v>216</v>
      </c>
      <c r="C19" s="146" t="s">
        <v>217</v>
      </c>
      <c r="D19" s="148"/>
    </row>
    <row r="20" spans="1:4" ht="15.75">
      <c r="A20" s="564" t="s">
        <v>218</v>
      </c>
      <c r="B20" s="564"/>
      <c r="C20" s="153"/>
      <c r="D20" s="154">
        <f>SUM(D21:D27)</f>
        <v>2483315</v>
      </c>
    </row>
    <row r="21" spans="1:4" ht="19.5" customHeight="1">
      <c r="A21" s="146" t="s">
        <v>194</v>
      </c>
      <c r="B21" s="147" t="s">
        <v>219</v>
      </c>
      <c r="C21" s="146" t="s">
        <v>220</v>
      </c>
      <c r="D21" s="148">
        <f>19000+342800+499980+21535</f>
        <v>883315</v>
      </c>
    </row>
    <row r="22" spans="1:4" ht="19.5" customHeight="1">
      <c r="A22" s="146" t="s">
        <v>197</v>
      </c>
      <c r="B22" s="147" t="s">
        <v>221</v>
      </c>
      <c r="C22" s="146" t="s">
        <v>222</v>
      </c>
      <c r="D22" s="148">
        <v>0</v>
      </c>
    </row>
    <row r="23" spans="1:4" s="152" customFormat="1" ht="47.25">
      <c r="A23" s="149" t="s">
        <v>200</v>
      </c>
      <c r="B23" s="150" t="s">
        <v>223</v>
      </c>
      <c r="C23" s="149" t="s">
        <v>224</v>
      </c>
      <c r="D23" s="155">
        <v>0</v>
      </c>
    </row>
    <row r="24" spans="1:4" ht="15.75">
      <c r="A24" s="146" t="s">
        <v>203</v>
      </c>
      <c r="B24" s="147" t="s">
        <v>225</v>
      </c>
      <c r="C24" s="146" t="s">
        <v>226</v>
      </c>
      <c r="D24" s="148">
        <v>0</v>
      </c>
    </row>
    <row r="25" spans="1:4" ht="19.5" customHeight="1">
      <c r="A25" s="146" t="s">
        <v>206</v>
      </c>
      <c r="B25" s="147" t="s">
        <v>227</v>
      </c>
      <c r="C25" s="146" t="s">
        <v>228</v>
      </c>
      <c r="D25" s="148">
        <v>0</v>
      </c>
    </row>
    <row r="26" spans="1:4" ht="19.5" customHeight="1">
      <c r="A26" s="146" t="s">
        <v>209</v>
      </c>
      <c r="B26" s="147" t="s">
        <v>229</v>
      </c>
      <c r="C26" s="146" t="s">
        <v>230</v>
      </c>
      <c r="D26" s="148">
        <v>1600000</v>
      </c>
    </row>
    <row r="27" spans="1:4" ht="15.75">
      <c r="A27" s="146" t="s">
        <v>212</v>
      </c>
      <c r="B27" s="147" t="s">
        <v>231</v>
      </c>
      <c r="C27" s="146" t="s">
        <v>232</v>
      </c>
      <c r="D27" s="148">
        <v>0</v>
      </c>
    </row>
  </sheetData>
  <mergeCells count="10">
    <mergeCell ref="A1:B4"/>
    <mergeCell ref="A11:B11"/>
    <mergeCell ref="A20:B20"/>
    <mergeCell ref="A5:D5"/>
    <mergeCell ref="A6:D6"/>
    <mergeCell ref="A7:D7"/>
    <mergeCell ref="A8:A9"/>
    <mergeCell ref="B8:B9"/>
    <mergeCell ref="C8:C9"/>
    <mergeCell ref="D8:D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Piękoś</cp:lastModifiedBy>
  <cp:lastPrinted>2008-02-27T15:35:30Z</cp:lastPrinted>
  <dcterms:created xsi:type="dcterms:W3CDTF">2007-01-12T11:10:09Z</dcterms:created>
  <dcterms:modified xsi:type="dcterms:W3CDTF">2008-02-27T15:38:10Z</dcterms:modified>
  <cp:category/>
  <cp:version/>
  <cp:contentType/>
  <cp:contentStatus/>
</cp:coreProperties>
</file>